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jag\Desktop\"/>
    </mc:Choice>
  </mc:AlternateContent>
  <xr:revisionPtr revIDLastSave="0" documentId="13_ncr:1_{AADC205D-2951-4A5E-8EC7-3CFBB1547B8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definedNames>
    <definedName name="_xlnm._FilterDatabase" localSheetId="0" hidden="1">Sheet1!$B$4:$AD$64</definedName>
    <definedName name="_xlnm.Print_Area" localSheetId="0">Sheet1!$B$2:$AD$76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3" i="1" l="1"/>
  <c r="X63" i="1"/>
  <c r="Y63" i="1"/>
  <c r="Z63" i="1"/>
  <c r="V63" i="1"/>
  <c r="L63" i="1"/>
  <c r="I63" i="1" l="1"/>
  <c r="F63" i="1"/>
  <c r="R14" i="1" l="1"/>
  <c r="R37" i="1"/>
  <c r="R7" i="1"/>
  <c r="R8" i="1"/>
  <c r="R9" i="1"/>
  <c r="R10" i="1"/>
  <c r="R11" i="1"/>
  <c r="R12" i="1"/>
  <c r="R13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Q63" i="1" l="1"/>
  <c r="AA62" i="1"/>
  <c r="T62" i="1"/>
  <c r="N62" i="1"/>
  <c r="K62" i="1"/>
  <c r="H62" i="1"/>
  <c r="AA61" i="1"/>
  <c r="T61" i="1"/>
  <c r="N61" i="1"/>
  <c r="K61" i="1"/>
  <c r="H61" i="1"/>
  <c r="AA60" i="1"/>
  <c r="T60" i="1"/>
  <c r="N60" i="1"/>
  <c r="K60" i="1"/>
  <c r="H60" i="1"/>
  <c r="AA59" i="1"/>
  <c r="S59" i="1"/>
  <c r="N59" i="1"/>
  <c r="K59" i="1"/>
  <c r="H59" i="1"/>
  <c r="AA58" i="1"/>
  <c r="S58" i="1"/>
  <c r="N58" i="1"/>
  <c r="K58" i="1"/>
  <c r="H58" i="1"/>
  <c r="AA57" i="1"/>
  <c r="T57" i="1"/>
  <c r="N57" i="1"/>
  <c r="K57" i="1"/>
  <c r="H57" i="1"/>
  <c r="AA56" i="1"/>
  <c r="T56" i="1"/>
  <c r="N56" i="1"/>
  <c r="K56" i="1"/>
  <c r="H56" i="1"/>
  <c r="AA55" i="1"/>
  <c r="S55" i="1"/>
  <c r="N55" i="1"/>
  <c r="K55" i="1"/>
  <c r="H55" i="1"/>
  <c r="AA54" i="1"/>
  <c r="T54" i="1"/>
  <c r="N54" i="1"/>
  <c r="K54" i="1"/>
  <c r="H54" i="1"/>
  <c r="AA53" i="1"/>
  <c r="T53" i="1"/>
  <c r="N53" i="1"/>
  <c r="K53" i="1"/>
  <c r="H53" i="1"/>
  <c r="AA52" i="1"/>
  <c r="T52" i="1"/>
  <c r="N52" i="1"/>
  <c r="K52" i="1"/>
  <c r="H52" i="1"/>
  <c r="AA51" i="1"/>
  <c r="T51" i="1"/>
  <c r="N51" i="1"/>
  <c r="K51" i="1"/>
  <c r="H51" i="1"/>
  <c r="AA50" i="1"/>
  <c r="T50" i="1"/>
  <c r="N50" i="1"/>
  <c r="K50" i="1"/>
  <c r="H50" i="1"/>
  <c r="AA49" i="1"/>
  <c r="T49" i="1"/>
  <c r="N49" i="1"/>
  <c r="K49" i="1"/>
  <c r="H49" i="1"/>
  <c r="AA48" i="1"/>
  <c r="T48" i="1"/>
  <c r="N48" i="1"/>
  <c r="K48" i="1"/>
  <c r="H48" i="1"/>
  <c r="AA47" i="1"/>
  <c r="T47" i="1"/>
  <c r="N47" i="1"/>
  <c r="K47" i="1"/>
  <c r="H47" i="1"/>
  <c r="AA46" i="1"/>
  <c r="S46" i="1"/>
  <c r="N46" i="1"/>
  <c r="K46" i="1"/>
  <c r="H46" i="1"/>
  <c r="AA45" i="1"/>
  <c r="T45" i="1"/>
  <c r="N45" i="1"/>
  <c r="K45" i="1"/>
  <c r="H45" i="1"/>
  <c r="AA44" i="1"/>
  <c r="S44" i="1"/>
  <c r="N44" i="1"/>
  <c r="K44" i="1"/>
  <c r="H44" i="1"/>
  <c r="AA43" i="1"/>
  <c r="S43" i="1"/>
  <c r="N43" i="1"/>
  <c r="K43" i="1"/>
  <c r="H43" i="1"/>
  <c r="AA42" i="1"/>
  <c r="T42" i="1"/>
  <c r="N42" i="1"/>
  <c r="K42" i="1"/>
  <c r="H42" i="1"/>
  <c r="AA41" i="1"/>
  <c r="T41" i="1"/>
  <c r="N41" i="1"/>
  <c r="K41" i="1"/>
  <c r="H41" i="1"/>
  <c r="AA40" i="1"/>
  <c r="T40" i="1"/>
  <c r="N40" i="1"/>
  <c r="K40" i="1"/>
  <c r="H40" i="1"/>
  <c r="AA39" i="1"/>
  <c r="T39" i="1"/>
  <c r="N39" i="1"/>
  <c r="K39" i="1"/>
  <c r="H39" i="1"/>
  <c r="AA38" i="1"/>
  <c r="T38" i="1"/>
  <c r="N38" i="1"/>
  <c r="K38" i="1"/>
  <c r="H38" i="1"/>
  <c r="AA37" i="1"/>
  <c r="T37" i="1"/>
  <c r="N37" i="1"/>
  <c r="K37" i="1"/>
  <c r="H37" i="1"/>
  <c r="AA36" i="1"/>
  <c r="S36" i="1"/>
  <c r="N36" i="1"/>
  <c r="K36" i="1"/>
  <c r="H36" i="1"/>
  <c r="AA35" i="1"/>
  <c r="T35" i="1"/>
  <c r="N35" i="1"/>
  <c r="K35" i="1"/>
  <c r="H35" i="1"/>
  <c r="AA34" i="1"/>
  <c r="S34" i="1"/>
  <c r="N34" i="1"/>
  <c r="K34" i="1"/>
  <c r="H34" i="1"/>
  <c r="AA33" i="1"/>
  <c r="T33" i="1"/>
  <c r="N33" i="1"/>
  <c r="K33" i="1"/>
  <c r="H33" i="1"/>
  <c r="AA32" i="1"/>
  <c r="S32" i="1"/>
  <c r="N32" i="1"/>
  <c r="K32" i="1"/>
  <c r="H32" i="1"/>
  <c r="AA31" i="1"/>
  <c r="S31" i="1"/>
  <c r="N31" i="1"/>
  <c r="K31" i="1"/>
  <c r="H31" i="1"/>
  <c r="AA30" i="1"/>
  <c r="N30" i="1"/>
  <c r="K30" i="1"/>
  <c r="H30" i="1"/>
  <c r="AA29" i="1"/>
  <c r="S29" i="1"/>
  <c r="N29" i="1"/>
  <c r="K29" i="1"/>
  <c r="H29" i="1"/>
  <c r="AA28" i="1"/>
  <c r="T28" i="1"/>
  <c r="N28" i="1"/>
  <c r="K28" i="1"/>
  <c r="H28" i="1"/>
  <c r="AA27" i="1"/>
  <c r="T27" i="1"/>
  <c r="N27" i="1"/>
  <c r="K27" i="1"/>
  <c r="H27" i="1"/>
  <c r="AA26" i="1"/>
  <c r="T26" i="1"/>
  <c r="N26" i="1"/>
  <c r="K26" i="1"/>
  <c r="H26" i="1"/>
  <c r="AA25" i="1"/>
  <c r="T25" i="1"/>
  <c r="N25" i="1"/>
  <c r="K25" i="1"/>
  <c r="H25" i="1"/>
  <c r="AA24" i="1"/>
  <c r="S24" i="1"/>
  <c r="N24" i="1"/>
  <c r="K24" i="1"/>
  <c r="H24" i="1"/>
  <c r="AA23" i="1"/>
  <c r="T23" i="1"/>
  <c r="N23" i="1"/>
  <c r="K23" i="1"/>
  <c r="H23" i="1"/>
  <c r="AA22" i="1"/>
  <c r="S22" i="1"/>
  <c r="N22" i="1"/>
  <c r="K22" i="1"/>
  <c r="H22" i="1"/>
  <c r="AA21" i="1"/>
  <c r="T21" i="1"/>
  <c r="N21" i="1"/>
  <c r="K21" i="1"/>
  <c r="H21" i="1"/>
  <c r="AA20" i="1"/>
  <c r="S20" i="1"/>
  <c r="N20" i="1"/>
  <c r="K20" i="1"/>
  <c r="H20" i="1"/>
  <c r="AA19" i="1"/>
  <c r="S19" i="1"/>
  <c r="N19" i="1"/>
  <c r="K19" i="1"/>
  <c r="H19" i="1"/>
  <c r="AA18" i="1"/>
  <c r="N18" i="1"/>
  <c r="K18" i="1"/>
  <c r="H18" i="1"/>
  <c r="AA17" i="1"/>
  <c r="T17" i="1"/>
  <c r="N17" i="1"/>
  <c r="K17" i="1"/>
  <c r="H17" i="1"/>
  <c r="AA16" i="1"/>
  <c r="T16" i="1"/>
  <c r="N16" i="1"/>
  <c r="K16" i="1"/>
  <c r="H16" i="1"/>
  <c r="AA15" i="1"/>
  <c r="T15" i="1"/>
  <c r="N15" i="1"/>
  <c r="K15" i="1"/>
  <c r="H15" i="1"/>
  <c r="AA14" i="1"/>
  <c r="T14" i="1"/>
  <c r="N14" i="1"/>
  <c r="K14" i="1"/>
  <c r="H14" i="1"/>
  <c r="AA13" i="1"/>
  <c r="T13" i="1"/>
  <c r="N13" i="1"/>
  <c r="K13" i="1"/>
  <c r="H13" i="1"/>
  <c r="AA12" i="1"/>
  <c r="N12" i="1"/>
  <c r="K12" i="1"/>
  <c r="H12" i="1"/>
  <c r="AA11" i="1"/>
  <c r="T11" i="1"/>
  <c r="N11" i="1"/>
  <c r="K11" i="1"/>
  <c r="H11" i="1"/>
  <c r="AA10" i="1"/>
  <c r="S10" i="1"/>
  <c r="N10" i="1"/>
  <c r="K10" i="1"/>
  <c r="H10" i="1"/>
  <c r="AA9" i="1"/>
  <c r="T9" i="1"/>
  <c r="N9" i="1"/>
  <c r="K9" i="1"/>
  <c r="H9" i="1"/>
  <c r="AA8" i="1"/>
  <c r="S8" i="1"/>
  <c r="N8" i="1"/>
  <c r="K8" i="1"/>
  <c r="H8" i="1"/>
  <c r="AA7" i="1"/>
  <c r="S7" i="1"/>
  <c r="N7" i="1"/>
  <c r="K7" i="1"/>
  <c r="H7" i="1"/>
  <c r="AA6" i="1"/>
  <c r="R6" i="1"/>
  <c r="N6" i="1"/>
  <c r="K6" i="1"/>
  <c r="H6" i="1"/>
  <c r="AA63" i="1" l="1"/>
  <c r="AB60" i="1"/>
  <c r="AB40" i="1"/>
  <c r="T46" i="1"/>
  <c r="AB46" i="1" s="1"/>
  <c r="T55" i="1"/>
  <c r="AB55" i="1" s="1"/>
  <c r="S35" i="1"/>
  <c r="S47" i="1"/>
  <c r="S41" i="1"/>
  <c r="T43" i="1"/>
  <c r="AB43" i="1" s="1"/>
  <c r="T32" i="1"/>
  <c r="AB32" i="1" s="1"/>
  <c r="T59" i="1"/>
  <c r="AB59" i="1" s="1"/>
  <c r="AB16" i="1"/>
  <c r="T7" i="1"/>
  <c r="AB7" i="1" s="1"/>
  <c r="T29" i="1"/>
  <c r="AB29" i="1" s="1"/>
  <c r="AB52" i="1"/>
  <c r="S23" i="1"/>
  <c r="T8" i="1"/>
  <c r="AB8" i="1" s="1"/>
  <c r="S17" i="1"/>
  <c r="T19" i="1"/>
  <c r="AB19" i="1" s="1"/>
  <c r="AB21" i="1"/>
  <c r="AB23" i="1"/>
  <c r="AB28" i="1"/>
  <c r="AB17" i="1"/>
  <c r="AB45" i="1"/>
  <c r="T58" i="1"/>
  <c r="AB58" i="1" s="1"/>
  <c r="S11" i="1"/>
  <c r="AB39" i="1"/>
  <c r="AB41" i="1"/>
  <c r="S56" i="1"/>
  <c r="AB11" i="1"/>
  <c r="T20" i="1"/>
  <c r="AB20" i="1" s="1"/>
  <c r="T31" i="1"/>
  <c r="AB31" i="1" s="1"/>
  <c r="AB61" i="1"/>
  <c r="AB35" i="1"/>
  <c r="T44" i="1"/>
  <c r="AB44" i="1" s="1"/>
  <c r="S53" i="1"/>
  <c r="S16" i="1"/>
  <c r="S28" i="1"/>
  <c r="S40" i="1"/>
  <c r="S52" i="1"/>
  <c r="S14" i="1"/>
  <c r="S26" i="1"/>
  <c r="S38" i="1"/>
  <c r="S50" i="1"/>
  <c r="T10" i="1"/>
  <c r="AB10" i="1" s="1"/>
  <c r="T22" i="1"/>
  <c r="AB22" i="1" s="1"/>
  <c r="T34" i="1"/>
  <c r="AB34" i="1" s="1"/>
  <c r="AB48" i="1"/>
  <c r="AB50" i="1"/>
  <c r="AB56" i="1"/>
  <c r="AB13" i="1"/>
  <c r="AB25" i="1"/>
  <c r="AB37" i="1"/>
  <c r="AB49" i="1"/>
  <c r="AB53" i="1"/>
  <c r="AB47" i="1"/>
  <c r="O14" i="1"/>
  <c r="O8" i="1"/>
  <c r="O12" i="1"/>
  <c r="O24" i="1"/>
  <c r="O36" i="1"/>
  <c r="O48" i="1"/>
  <c r="O60" i="1"/>
  <c r="O29" i="1"/>
  <c r="O31" i="1"/>
  <c r="O41" i="1"/>
  <c r="O53" i="1"/>
  <c r="O55" i="1"/>
  <c r="O7" i="1"/>
  <c r="O18" i="1"/>
  <c r="O20" i="1"/>
  <c r="O30" i="1"/>
  <c r="O32" i="1"/>
  <c r="O34" i="1"/>
  <c r="O42" i="1"/>
  <c r="O44" i="1"/>
  <c r="O46" i="1"/>
  <c r="O54" i="1"/>
  <c r="O56" i="1"/>
  <c r="O58" i="1"/>
  <c r="O11" i="1"/>
  <c r="O17" i="1"/>
  <c r="O19" i="1"/>
  <c r="O43" i="1"/>
  <c r="O23" i="1"/>
  <c r="O35" i="1"/>
  <c r="O47" i="1"/>
  <c r="O59" i="1"/>
  <c r="K63" i="1"/>
  <c r="O33" i="1"/>
  <c r="O6" i="1"/>
  <c r="O10" i="1"/>
  <c r="O26" i="1"/>
  <c r="O38" i="1"/>
  <c r="O50" i="1"/>
  <c r="O62" i="1"/>
  <c r="O15" i="1"/>
  <c r="O27" i="1"/>
  <c r="O39" i="1"/>
  <c r="O16" i="1"/>
  <c r="O28" i="1"/>
  <c r="O21" i="1"/>
  <c r="O37" i="1"/>
  <c r="O49" i="1"/>
  <c r="O61" i="1"/>
  <c r="O40" i="1"/>
  <c r="O51" i="1"/>
  <c r="O45" i="1"/>
  <c r="O57" i="1"/>
  <c r="O52" i="1"/>
  <c r="O13" i="1"/>
  <c r="O9" i="1"/>
  <c r="O25" i="1"/>
  <c r="AB62" i="1"/>
  <c r="AB15" i="1"/>
  <c r="AB33" i="1"/>
  <c r="T12" i="1"/>
  <c r="AB12" i="1" s="1"/>
  <c r="S12" i="1"/>
  <c r="AB26" i="1"/>
  <c r="T30" i="1"/>
  <c r="AB30" i="1" s="1"/>
  <c r="S30" i="1"/>
  <c r="AB54" i="1"/>
  <c r="AB51" i="1"/>
  <c r="AB14" i="1"/>
  <c r="O22" i="1"/>
  <c r="AB57" i="1"/>
  <c r="N63" i="1"/>
  <c r="T18" i="1"/>
  <c r="AB18" i="1" s="1"/>
  <c r="S18" i="1"/>
  <c r="T6" i="1"/>
  <c r="R63" i="1"/>
  <c r="S6" i="1"/>
  <c r="AB9" i="1"/>
  <c r="AB27" i="1"/>
  <c r="AB38" i="1"/>
  <c r="AB42" i="1"/>
  <c r="S9" i="1"/>
  <c r="S21" i="1"/>
  <c r="S33" i="1"/>
  <c r="S45" i="1"/>
  <c r="S57" i="1"/>
  <c r="H63" i="1"/>
  <c r="S48" i="1"/>
  <c r="S60" i="1"/>
  <c r="S13" i="1"/>
  <c r="T24" i="1"/>
  <c r="AB24" i="1" s="1"/>
  <c r="S25" i="1"/>
  <c r="T36" i="1"/>
  <c r="AB36" i="1" s="1"/>
  <c r="S37" i="1"/>
  <c r="S49" i="1"/>
  <c r="S61" i="1"/>
  <c r="S62" i="1"/>
  <c r="S15" i="1"/>
  <c r="S27" i="1"/>
  <c r="S39" i="1"/>
  <c r="S51" i="1"/>
  <c r="S42" i="1"/>
  <c r="S54" i="1"/>
  <c r="T63" i="1" l="1"/>
  <c r="AB6" i="1"/>
  <c r="AB63" i="1" s="1"/>
  <c r="O63" i="1"/>
  <c r="AB64" i="1" l="1"/>
  <c r="S63" i="1" s="1"/>
  <c r="S64" i="1" s="1"/>
  <c r="P26" i="1"/>
  <c r="P31" i="1"/>
  <c r="P7" i="1"/>
  <c r="P12" i="1"/>
  <c r="P27" i="1"/>
  <c r="P17" i="1"/>
  <c r="P13" i="1"/>
  <c r="P47" i="1"/>
  <c r="P32" i="1"/>
  <c r="P38" i="1"/>
  <c r="P20" i="1"/>
  <c r="P37" i="1"/>
  <c r="P51" i="1"/>
  <c r="P61" i="1"/>
  <c r="P40" i="1"/>
  <c r="P52" i="1"/>
  <c r="P24" i="1"/>
  <c r="P14" i="1"/>
  <c r="P21" i="1"/>
  <c r="P19" i="1"/>
  <c r="P34" i="1"/>
  <c r="P45" i="1"/>
  <c r="P36" i="1"/>
  <c r="P46" i="1"/>
  <c r="P6" i="1"/>
  <c r="P59" i="1"/>
  <c r="P28" i="1"/>
  <c r="P35" i="1"/>
  <c r="P41" i="1"/>
  <c r="P8" i="1"/>
  <c r="P43" i="1"/>
  <c r="P33" i="1"/>
  <c r="P44" i="1"/>
  <c r="P29" i="1"/>
  <c r="P42" i="1"/>
  <c r="P56" i="1"/>
  <c r="P23" i="1"/>
  <c r="P62" i="1"/>
  <c r="P30" i="1"/>
  <c r="P53" i="1"/>
  <c r="P48" i="1"/>
  <c r="P50" i="1"/>
  <c r="P55" i="1"/>
  <c r="P54" i="1"/>
  <c r="P60" i="1"/>
  <c r="P11" i="1"/>
  <c r="P15" i="1"/>
  <c r="P16" i="1"/>
  <c r="P39" i="1"/>
  <c r="P18" i="1"/>
  <c r="P58" i="1"/>
  <c r="P10" i="1"/>
  <c r="P57" i="1"/>
  <c r="P25" i="1"/>
  <c r="P49" i="1"/>
  <c r="P9" i="1"/>
  <c r="P22" i="1"/>
  <c r="U46" i="1" l="1"/>
  <c r="AC46" i="1" s="1"/>
  <c r="AD46" i="1" s="1"/>
  <c r="U36" i="1"/>
  <c r="AC36" i="1" s="1"/>
  <c r="AD36" i="1" s="1"/>
  <c r="U16" i="1"/>
  <c r="AC16" i="1" s="1"/>
  <c r="AD16" i="1" s="1"/>
  <c r="U56" i="1"/>
  <c r="AC56" i="1" s="1"/>
  <c r="AD56" i="1" s="1"/>
  <c r="U37" i="1"/>
  <c r="AC37" i="1" s="1"/>
  <c r="AD37" i="1" s="1"/>
  <c r="U42" i="1"/>
  <c r="AC42" i="1" s="1"/>
  <c r="AD42" i="1" s="1"/>
  <c r="U15" i="1"/>
  <c r="AC15" i="1" s="1"/>
  <c r="AD15" i="1" s="1"/>
  <c r="U22" i="1"/>
  <c r="AC22" i="1" s="1"/>
  <c r="AD22" i="1" s="1"/>
  <c r="U34" i="1"/>
  <c r="AC34" i="1" s="1"/>
  <c r="AD34" i="1" s="1"/>
  <c r="U32" i="1"/>
  <c r="AC32" i="1" s="1"/>
  <c r="AD32" i="1" s="1"/>
  <c r="U47" i="1"/>
  <c r="AC47" i="1" s="1"/>
  <c r="AD47" i="1" s="1"/>
  <c r="U29" i="1"/>
  <c r="AC29" i="1" s="1"/>
  <c r="AD29" i="1" s="1"/>
  <c r="U33" i="1"/>
  <c r="AC33" i="1" s="1"/>
  <c r="AD33" i="1" s="1"/>
  <c r="U21" i="1"/>
  <c r="AC21" i="1" s="1"/>
  <c r="AD21" i="1" s="1"/>
  <c r="U13" i="1"/>
  <c r="AC13" i="1" s="1"/>
  <c r="AD13" i="1" s="1"/>
  <c r="U17" i="1"/>
  <c r="AC17" i="1" s="1"/>
  <c r="AD17" i="1" s="1"/>
  <c r="U60" i="1"/>
  <c r="AC60" i="1" s="1"/>
  <c r="AD60" i="1" s="1"/>
  <c r="U27" i="1"/>
  <c r="AC27" i="1" s="1"/>
  <c r="AD27" i="1" s="1"/>
  <c r="U11" i="1"/>
  <c r="AC11" i="1" s="1"/>
  <c r="AD11" i="1" s="1"/>
  <c r="U54" i="1"/>
  <c r="AC54" i="1" s="1"/>
  <c r="AD54" i="1" s="1"/>
  <c r="U49" i="1"/>
  <c r="AC49" i="1" s="1"/>
  <c r="AD49" i="1" s="1"/>
  <c r="U14" i="1"/>
  <c r="AC14" i="1" s="1"/>
  <c r="AD14" i="1" s="1"/>
  <c r="U48" i="1"/>
  <c r="AC48" i="1" s="1"/>
  <c r="AD48" i="1" s="1"/>
  <c r="U53" i="1"/>
  <c r="AC53" i="1" s="1"/>
  <c r="AD53" i="1" s="1"/>
  <c r="U35" i="1"/>
  <c r="AC35" i="1" s="1"/>
  <c r="AD35" i="1" s="1"/>
  <c r="U52" i="1"/>
  <c r="AC52" i="1" s="1"/>
  <c r="AD52" i="1" s="1"/>
  <c r="U12" i="1"/>
  <c r="AC12" i="1" s="1"/>
  <c r="AD12" i="1" s="1"/>
  <c r="U20" i="1"/>
  <c r="AC20" i="1" s="1"/>
  <c r="AD20" i="1" s="1"/>
  <c r="U44" i="1"/>
  <c r="AC44" i="1" s="1"/>
  <c r="AD44" i="1" s="1"/>
  <c r="U55" i="1"/>
  <c r="AC55" i="1" s="1"/>
  <c r="AD55" i="1" s="1"/>
  <c r="U50" i="1"/>
  <c r="AC50" i="1" s="1"/>
  <c r="AD50" i="1" s="1"/>
  <c r="U57" i="1"/>
  <c r="AC57" i="1" s="1"/>
  <c r="AD57" i="1" s="1"/>
  <c r="U10" i="1"/>
  <c r="AC10" i="1" s="1"/>
  <c r="AD10" i="1" s="1"/>
  <c r="U28" i="1"/>
  <c r="AC28" i="1" s="1"/>
  <c r="AD28" i="1" s="1"/>
  <c r="U40" i="1"/>
  <c r="AC40" i="1" s="1"/>
  <c r="AD40" i="1" s="1"/>
  <c r="U7" i="1"/>
  <c r="AC7" i="1" s="1"/>
  <c r="AD7" i="1" s="1"/>
  <c r="U45" i="1"/>
  <c r="AC45" i="1" s="1"/>
  <c r="AD45" i="1" s="1"/>
  <c r="U9" i="1"/>
  <c r="AC9" i="1" s="1"/>
  <c r="AD9" i="1" s="1"/>
  <c r="U43" i="1"/>
  <c r="AC43" i="1" s="1"/>
  <c r="AD43" i="1" s="1"/>
  <c r="U8" i="1"/>
  <c r="AC8" i="1" s="1"/>
  <c r="AD8" i="1" s="1"/>
  <c r="U41" i="1"/>
  <c r="AC41" i="1" s="1"/>
  <c r="AD41" i="1" s="1"/>
  <c r="U30" i="1"/>
  <c r="AC30" i="1" s="1"/>
  <c r="AD30" i="1" s="1"/>
  <c r="U62" i="1"/>
  <c r="AC62" i="1" s="1"/>
  <c r="AD62" i="1" s="1"/>
  <c r="U59" i="1"/>
  <c r="AC59" i="1" s="1"/>
  <c r="AD59" i="1" s="1"/>
  <c r="U61" i="1"/>
  <c r="AC61" i="1" s="1"/>
  <c r="AD61" i="1" s="1"/>
  <c r="U31" i="1"/>
  <c r="AC31" i="1" s="1"/>
  <c r="AD31" i="1" s="1"/>
  <c r="U38" i="1"/>
  <c r="AC38" i="1" s="1"/>
  <c r="AD38" i="1" s="1"/>
  <c r="U19" i="1"/>
  <c r="AC19" i="1" s="1"/>
  <c r="AD19" i="1" s="1"/>
  <c r="U25" i="1"/>
  <c r="AC25" i="1" s="1"/>
  <c r="AD25" i="1" s="1"/>
  <c r="U24" i="1"/>
  <c r="AC24" i="1" s="1"/>
  <c r="AD24" i="1" s="1"/>
  <c r="U58" i="1"/>
  <c r="AC58" i="1" s="1"/>
  <c r="AD58" i="1" s="1"/>
  <c r="U18" i="1"/>
  <c r="AC18" i="1" s="1"/>
  <c r="AD18" i="1" s="1"/>
  <c r="U39" i="1"/>
  <c r="AC39" i="1" s="1"/>
  <c r="AD39" i="1" s="1"/>
  <c r="U23" i="1"/>
  <c r="AC23" i="1" s="1"/>
  <c r="AD23" i="1" s="1"/>
  <c r="U51" i="1"/>
  <c r="AC51" i="1" s="1"/>
  <c r="AD51" i="1" s="1"/>
  <c r="U26" i="1"/>
  <c r="AC26" i="1" s="1"/>
  <c r="AD26" i="1" s="1"/>
  <c r="P63" i="1"/>
  <c r="U6" i="1"/>
  <c r="U63" i="1" l="1"/>
  <c r="AC63" i="1" s="1"/>
  <c r="AC6" i="1"/>
  <c r="AD6" i="1" s="1"/>
</calcChain>
</file>

<file path=xl/sharedStrings.xml><?xml version="1.0" encoding="utf-8"?>
<sst xmlns="http://schemas.openxmlformats.org/spreadsheetml/2006/main" count="158" uniqueCount="158">
  <si>
    <t>Redni broj</t>
  </si>
  <si>
    <t>Šifra ZU</t>
  </si>
  <si>
    <t>ZDRAVSTVENA USTANOVA</t>
  </si>
  <si>
    <t>Kategorija ZU</t>
  </si>
  <si>
    <t>Ukupna suma koeficijenata za kvartal</t>
  </si>
  <si>
    <t>DSG Učinak - udeo u ukupnim koeficijentima</t>
  </si>
  <si>
    <t>Sredstva za DSG učinak za kvartal</t>
  </si>
  <si>
    <t>I   indikator kvaliteta</t>
  </si>
  <si>
    <t>II indikator kvaliteta</t>
  </si>
  <si>
    <t>III indikator kvaliteta</t>
  </si>
  <si>
    <t>IV indikator kvaliteta</t>
  </si>
  <si>
    <t>V indikator kvaliteta</t>
  </si>
  <si>
    <t>Indikatori kvaliteta - Ukupno</t>
  </si>
  <si>
    <t>Sredstva za Indikatore kvaliteta za kvartal</t>
  </si>
  <si>
    <t>Ukupna sredstva za učinak za kvartal</t>
  </si>
  <si>
    <t xml:space="preserve">Index Učinka (Ukupna sredstva za učinak za kvartal / Varijabilni deo naknade za kvartal) </t>
  </si>
  <si>
    <t>6 = 4 * (1-%5)</t>
  </si>
  <si>
    <t>9 = 7 * (1-%8)</t>
  </si>
  <si>
    <t>12 = 10 * (1-%11)</t>
  </si>
  <si>
    <t>13 = 6 + 9 +12</t>
  </si>
  <si>
    <t>14 = 13 /(suma 13)</t>
  </si>
  <si>
    <t>16 = 15 / 4 (četvrtina)</t>
  </si>
  <si>
    <t>17 = 0,8* 16</t>
  </si>
  <si>
    <t>18 = 0,2* 16</t>
  </si>
  <si>
    <t>19 = 14 * (suma 17)</t>
  </si>
  <si>
    <t>25 = 20+ 21 + 22+ 23 +24</t>
  </si>
  <si>
    <t>26 = 0.2* 25* 18</t>
  </si>
  <si>
    <t>27 = 19+ 26</t>
  </si>
  <si>
    <t>28 = 27/ 16</t>
  </si>
  <si>
    <t>00203012</t>
  </si>
  <si>
    <t>Opšta bolnica Kikinda</t>
  </si>
  <si>
    <t>00204016</t>
  </si>
  <si>
    <t>Opšta bolnica Vršac</t>
  </si>
  <si>
    <t>00206027</t>
  </si>
  <si>
    <t>Opšta bolnica Vrbas</t>
  </si>
  <si>
    <t>00210002</t>
  </si>
  <si>
    <t>Opšta bolnica "Stefan Visoki", Smederevska Palanka</t>
  </si>
  <si>
    <t>00211014</t>
  </si>
  <si>
    <t>Opšta bolnica Petrovac na Mlavi</t>
  </si>
  <si>
    <t>00212007</t>
  </si>
  <si>
    <t>Zdravstveni centar Aranđelovac</t>
  </si>
  <si>
    <t>00213009</t>
  </si>
  <si>
    <t>Opšta bolnica Jagodina</t>
  </si>
  <si>
    <t>00213016</t>
  </si>
  <si>
    <t>Opšta bolnica Paraćin</t>
  </si>
  <si>
    <t>00214002</t>
  </si>
  <si>
    <t>Zdravstveni centar Negotin</t>
  </si>
  <si>
    <t>00214007</t>
  </si>
  <si>
    <t>Opšta bolnica Majdanpek</t>
  </si>
  <si>
    <t>00214009</t>
  </si>
  <si>
    <t>Opšta bolnica Bor</t>
  </si>
  <si>
    <t>00215002</t>
  </si>
  <si>
    <t>Zdravstveni centar Knjaževac</t>
  </si>
  <si>
    <t>00217008</t>
  </si>
  <si>
    <t>Opšta bolnica Gornji Milanovac</t>
  </si>
  <si>
    <t>00220026</t>
  </si>
  <si>
    <t>Opšta bolnica Aleksinac</t>
  </si>
  <si>
    <t>00221008</t>
  </si>
  <si>
    <t>Opšta bolnica Prokuplje</t>
  </si>
  <si>
    <t>00222008</t>
  </si>
  <si>
    <t>Opšta bolnica Pirot</t>
  </si>
  <si>
    <t>00224002</t>
  </si>
  <si>
    <t>Zdravstveni centar Surdulica</t>
  </si>
  <si>
    <t>00203014</t>
  </si>
  <si>
    <t>Opšta bolnica Senta</t>
  </si>
  <si>
    <t>00214003</t>
  </si>
  <si>
    <t>Zdravstveni centar Kladovo</t>
  </si>
  <si>
    <t>00201007</t>
  </si>
  <si>
    <t>Opšta bolnica Subotica</t>
  </si>
  <si>
    <t>00204018</t>
  </si>
  <si>
    <t>Opšta bolnica Pančevo</t>
  </si>
  <si>
    <t>00205008</t>
  </si>
  <si>
    <t>Opšta bolnica Sombor</t>
  </si>
  <si>
    <t>00207013</t>
  </si>
  <si>
    <t>Opšta bolnica Sremska Mitrovica</t>
  </si>
  <si>
    <t>00208009</t>
  </si>
  <si>
    <t>Opšta bolnica Šabac</t>
  </si>
  <si>
    <t>00208016</t>
  </si>
  <si>
    <t>Opšta bolnica Loznica</t>
  </si>
  <si>
    <t>00209011</t>
  </si>
  <si>
    <t>Opšta bolnica Valjevo</t>
  </si>
  <si>
    <t>00210008</t>
  </si>
  <si>
    <t>Opšta bolnica Smederevo</t>
  </si>
  <si>
    <t>00211012</t>
  </si>
  <si>
    <t>Opšta bolnica Požarevac</t>
  </si>
  <si>
    <t>00213012</t>
  </si>
  <si>
    <t>Opšta bolnica Ćuprija</t>
  </si>
  <si>
    <t>00215003</t>
  </si>
  <si>
    <t>Zdravstveni centar Zaječar</t>
  </si>
  <si>
    <t>00216001</t>
  </si>
  <si>
    <t>Zdravstveni centar Užice</t>
  </si>
  <si>
    <t>00217012</t>
  </si>
  <si>
    <t>Opšta bolnica Čačak</t>
  </si>
  <si>
    <t>00218013</t>
  </si>
  <si>
    <t>Opšta bolnica Novi Pazar</t>
  </si>
  <si>
    <t>00218015</t>
  </si>
  <si>
    <t>Opšta bolnica Kraljevo</t>
  </si>
  <si>
    <t>00224001</t>
  </si>
  <si>
    <t>Zdravstveni centar Vranje</t>
  </si>
  <si>
    <t>00223009</t>
  </si>
  <si>
    <t>Opšta bolnica Leskovac</t>
  </si>
  <si>
    <t>00219012</t>
  </si>
  <si>
    <t>Opšta bolnica Kruševac</t>
  </si>
  <si>
    <t>00202012</t>
  </si>
  <si>
    <t>Opšta bolnica Zrenjanin</t>
  </si>
  <si>
    <t>00206020</t>
  </si>
  <si>
    <t>Univerzitetski klinički centar Vojvodine, Novi Sad</t>
  </si>
  <si>
    <t>00220019</t>
  </si>
  <si>
    <t>Univerzitetski klinički centar Niš</t>
  </si>
  <si>
    <t>00230048</t>
  </si>
  <si>
    <t>Kliničko-bolnički centar "Dr Dragiša Mišović - Dedinje"</t>
  </si>
  <si>
    <t>00230049</t>
  </si>
  <si>
    <t>Kliničko-bolnički centar "Zemun"</t>
  </si>
  <si>
    <t>00230050</t>
  </si>
  <si>
    <t>Kliničko-bolnički centar "Zvezdara"</t>
  </si>
  <si>
    <t>00230051</t>
  </si>
  <si>
    <t>Univerzitetski klinički centar Srbije</t>
  </si>
  <si>
    <t>00212010</t>
  </si>
  <si>
    <t>Univerzitetski klinički centar Kragujevac</t>
  </si>
  <si>
    <t>00230047</t>
  </si>
  <si>
    <t>Kliničko-bolnički centar "Bežanijska kosa"</t>
  </si>
  <si>
    <t>00230036</t>
  </si>
  <si>
    <t>Institut za kardiovaskularne bolesti "Dedinje"</t>
  </si>
  <si>
    <t>00206017</t>
  </si>
  <si>
    <t>Institut za kardiovaskularne bolesti Vojvodine, Sremska Kamenica</t>
  </si>
  <si>
    <t>00230039</t>
  </si>
  <si>
    <t>Institut za onkologiju i radiologiju Srbije</t>
  </si>
  <si>
    <t>00206015</t>
  </si>
  <si>
    <t>Institut za onkologiju Vojvodine, Sremska Kamenica</t>
  </si>
  <si>
    <t>00206018</t>
  </si>
  <si>
    <t>Institut za zdravstvenu zaštitu dece i omladine Vojvodine, Novi Sad</t>
  </si>
  <si>
    <t>00230044</t>
  </si>
  <si>
    <t>Univerzitetska dečja klinika</t>
  </si>
  <si>
    <t>00230037</t>
  </si>
  <si>
    <t>Institut za zdravstvenu zaštitu majke i deteta Srbije "Dr Vukan Čupić"</t>
  </si>
  <si>
    <t>00230034</t>
  </si>
  <si>
    <t>Institut za ortopediju Banjica</t>
  </si>
  <si>
    <t>00230045</t>
  </si>
  <si>
    <t>Ginekološko - akušerska klinika Narodni Front</t>
  </si>
  <si>
    <t>00206016</t>
  </si>
  <si>
    <t>Institut za plućne bolesti Vojvodine, Sremska Kamenica</t>
  </si>
  <si>
    <t>00230020</t>
  </si>
  <si>
    <t>Specijalna bolnica za cerebrovaskularne bolesti "Sveti Sava"</t>
  </si>
  <si>
    <t>UČINAK 1. KVARTAL 2023.GODINE</t>
  </si>
  <si>
    <t>Varijabilni deo naknade - Prilog 2 Pravilnika o ugovaranju ZZ za 2023. godinu</t>
  </si>
  <si>
    <t>80% Varijabilnog dela 2023. za kvartal + razlika za kvalitet za kvartal</t>
  </si>
  <si>
    <t>20% Varijabilnog dela 2023. za kvartal</t>
  </si>
  <si>
    <t>1/4 Varijabilnog dela za 2023. godinu (kvartal)</t>
  </si>
  <si>
    <t>Suma koeficijenata po ZU - januar</t>
  </si>
  <si>
    <t>% greške (DSG kontrola) - januar</t>
  </si>
  <si>
    <t>Suma koeficijenata po ZU umanjena za % greške- januar</t>
  </si>
  <si>
    <t>Suma koeficijenata po ZU - februar</t>
  </si>
  <si>
    <t>% greška (DSG kontrola) - februar</t>
  </si>
  <si>
    <t>Suma koeficijenata po ZU umanjena za % greške- februar</t>
  </si>
  <si>
    <t>Suma koeficijenata po ZU - mart</t>
  </si>
  <si>
    <t>% greška (DSG kontrola) - mart</t>
  </si>
  <si>
    <t>Suma koeficijenata po ZU umanjena za % greške- mart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</si>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</sst>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5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3" borderId="4" xfId="0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vertical="center" wrapText="1"/>
    </xf>
    <xf numFmtId="3" fontId="8" fillId="3" borderId="4" xfId="0" applyNumberFormat="1" applyFont="1" applyFill="1" applyBorder="1"/>
    <xf numFmtId="164" fontId="8" fillId="3" borderId="5" xfId="0" applyNumberFormat="1" applyFont="1" applyFill="1" applyBorder="1"/>
    <xf numFmtId="10" fontId="8" fillId="3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/>
    <xf numFmtId="165" fontId="8" fillId="3" borderId="4" xfId="0" applyNumberFormat="1" applyFont="1" applyFill="1" applyBorder="1"/>
    <xf numFmtId="3" fontId="8" fillId="3" borderId="4" xfId="1" applyNumberFormat="1" applyFont="1" applyFill="1" applyBorder="1" applyAlignment="1" applyProtection="1">
      <alignment horizontal="right" wrapText="1"/>
    </xf>
    <xf numFmtId="3" fontId="8" fillId="3" borderId="4" xfId="0" applyNumberFormat="1" applyFont="1" applyFill="1" applyBorder="1" applyAlignment="1" applyProtection="1">
      <alignment horizontal="right" wrapText="1"/>
    </xf>
    <xf numFmtId="0" fontId="8" fillId="3" borderId="4" xfId="0" applyNumberFormat="1" applyFont="1" applyFill="1" applyBorder="1"/>
    <xf numFmtId="3" fontId="8" fillId="4" borderId="4" xfId="0" applyNumberFormat="1" applyFont="1" applyFill="1" applyBorder="1"/>
    <xf numFmtId="2" fontId="8" fillId="4" borderId="4" xfId="0" applyNumberFormat="1" applyFont="1" applyFill="1" applyBorder="1"/>
    <xf numFmtId="0" fontId="8" fillId="3" borderId="0" xfId="0" applyFont="1" applyFill="1"/>
    <xf numFmtId="0" fontId="8" fillId="3" borderId="6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vertical="center" wrapText="1"/>
    </xf>
    <xf numFmtId="3" fontId="10" fillId="0" borderId="7" xfId="1" applyNumberFormat="1" applyFont="1" applyFill="1" applyBorder="1" applyAlignment="1">
      <alignment vertical="center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/>
    <xf numFmtId="165" fontId="0" fillId="5" borderId="6" xfId="0" applyNumberFormat="1" applyFont="1" applyFill="1" applyBorder="1"/>
    <xf numFmtId="3" fontId="0" fillId="5" borderId="5" xfId="0" applyNumberFormat="1" applyFont="1" applyFill="1" applyBorder="1"/>
    <xf numFmtId="4" fontId="8" fillId="5" borderId="6" xfId="0" applyNumberFormat="1" applyFont="1" applyFill="1" applyBorder="1"/>
    <xf numFmtId="3" fontId="0" fillId="5" borderId="8" xfId="0" applyNumberFormat="1" applyFont="1" applyFill="1" applyBorder="1"/>
    <xf numFmtId="3" fontId="0" fillId="5" borderId="6" xfId="0" applyNumberFormat="1" applyFont="1" applyFill="1" applyBorder="1"/>
    <xf numFmtId="3" fontId="0" fillId="5" borderId="9" xfId="0" applyNumberFormat="1" applyFont="1" applyFill="1" applyBorder="1"/>
    <xf numFmtId="3" fontId="2" fillId="5" borderId="10" xfId="0" applyNumberFormat="1" applyFont="1" applyFill="1" applyBorder="1"/>
    <xf numFmtId="3" fontId="0" fillId="5" borderId="6" xfId="0" applyNumberFormat="1" applyFill="1" applyBorder="1"/>
    <xf numFmtId="4" fontId="0" fillId="5" borderId="6" xfId="0" applyNumberFormat="1" applyFill="1" applyBorder="1"/>
    <xf numFmtId="3" fontId="0" fillId="5" borderId="10" xfId="0" applyNumberFormat="1" applyFont="1" applyFill="1" applyBorder="1"/>
    <xf numFmtId="3" fontId="8" fillId="4" borderId="11" xfId="0" applyNumberFormat="1" applyFont="1" applyFill="1" applyBorder="1"/>
    <xf numFmtId="3" fontId="0" fillId="4" borderId="6" xfId="0" applyNumberForma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3" fontId="0" fillId="3" borderId="0" xfId="0" applyNumberFormat="1" applyFill="1"/>
    <xf numFmtId="4" fontId="8" fillId="3" borderId="0" xfId="0" applyNumberFormat="1" applyFont="1" applyFill="1" applyBorder="1"/>
    <xf numFmtId="3" fontId="1" fillId="5" borderId="10" xfId="0" applyNumberFormat="1" applyFont="1" applyFill="1" applyBorder="1"/>
    <xf numFmtId="3" fontId="11" fillId="6" borderId="10" xfId="0" applyNumberFormat="1" applyFont="1" applyFill="1" applyBorder="1"/>
    <xf numFmtId="3" fontId="8" fillId="3" borderId="12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0" fontId="12" fillId="0" borderId="0" xfId="0" applyFont="1"/>
    <xf numFmtId="0" fontId="0" fillId="0" borderId="0" xfId="0" applyBorder="1"/>
    <xf numFmtId="10" fontId="8" fillId="3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/>
    <xf numFmtId="3" fontId="8" fillId="3" borderId="0" xfId="1" applyNumberFormat="1" applyFont="1" applyFill="1" applyBorder="1" applyAlignment="1" applyProtection="1">
      <alignment horizontal="right" wrapText="1"/>
    </xf>
    <xf numFmtId="0" fontId="13" fillId="0" borderId="0" xfId="0" applyFont="1"/>
    <xf numFmtId="0" fontId="0" fillId="0" borderId="0" xfId="0" applyFont="1" applyBorder="1" applyAlignment="1"/>
    <xf numFmtId="0" fontId="2" fillId="0" borderId="0" xfId="0" applyFont="1" applyAlignment="1"/>
    <xf numFmtId="49" fontId="8" fillId="3" borderId="4" xfId="0" applyNumberFormat="1" applyFont="1" applyFill="1" applyBorder="1" applyAlignment="1">
      <alignment wrapText="1"/>
    </xf>
    <xf numFmtId="49" fontId="8" fillId="3" borderId="6" xfId="0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3" borderId="6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13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D77"/>
  <sheetViews>
    <sheetView tabSelected="1" zoomScaleNormal="100" workbookViewId="0">
      <selection activeCell="X86" sqref="X86"/>
    </sheetView>
  </sheetViews>
  <sheetFormatPr defaultColWidth="9.140625" defaultRowHeight="15" x14ac:dyDescent="0.25"/>
  <cols>
    <col min="1" max="1" width="12.85546875" customWidth="1"/>
    <col min="2" max="2" width="6.5703125" style="48" customWidth="1"/>
    <col min="3" max="3" width="12.140625" customWidth="1"/>
    <col min="4" max="4" width="27.28515625" customWidth="1"/>
    <col min="5" max="5" width="10.42578125" customWidth="1"/>
    <col min="6" max="6" width="12.5703125" customWidth="1"/>
    <col min="7" max="7" width="11.28515625" customWidth="1"/>
    <col min="8" max="8" width="13.5703125" customWidth="1"/>
    <col min="9" max="9" width="12.5703125" customWidth="1"/>
    <col min="10" max="10" width="11.28515625" customWidth="1"/>
    <col min="11" max="11" width="13.5703125" customWidth="1"/>
    <col min="12" max="12" width="12.5703125" customWidth="1"/>
    <col min="13" max="13" width="11.85546875" customWidth="1"/>
    <col min="14" max="14" width="13.5703125" customWidth="1"/>
    <col min="15" max="15" width="13.42578125" customWidth="1"/>
    <col min="16" max="16" width="15.7109375" customWidth="1"/>
    <col min="17" max="17" width="14.85546875" customWidth="1"/>
    <col min="18" max="18" width="23.140625" customWidth="1"/>
    <col min="19" max="19" width="15.7109375" customWidth="1"/>
    <col min="20" max="20" width="12.7109375" customWidth="1"/>
    <col min="21" max="21" width="13.85546875" customWidth="1"/>
    <col min="22" max="26" width="7.85546875" customWidth="1"/>
    <col min="27" max="27" width="13.85546875" customWidth="1"/>
    <col min="28" max="29" width="13.28515625" customWidth="1"/>
    <col min="30" max="30" width="16.42578125" customWidth="1"/>
  </cols>
  <sheetData>
    <row r="2" spans="2:30" x14ac:dyDescent="0.25">
      <c r="B2" s="66" t="s">
        <v>143</v>
      </c>
      <c r="C2" s="66"/>
      <c r="D2" s="66"/>
    </row>
    <row r="3" spans="2:30" ht="6" customHeight="1" x14ac:dyDescent="0.3">
      <c r="B3" s="1"/>
      <c r="C3" s="2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30" ht="129.75" customHeight="1" x14ac:dyDescent="0.25">
      <c r="B4" s="4" t="s">
        <v>0</v>
      </c>
      <c r="C4" s="4" t="s">
        <v>1</v>
      </c>
      <c r="D4" s="5" t="s">
        <v>2</v>
      </c>
      <c r="E4" s="4" t="s">
        <v>3</v>
      </c>
      <c r="F4" s="4" t="s">
        <v>148</v>
      </c>
      <c r="G4" s="4" t="s">
        <v>149</v>
      </c>
      <c r="H4" s="4" t="s">
        <v>150</v>
      </c>
      <c r="I4" s="4" t="s">
        <v>151</v>
      </c>
      <c r="J4" s="4" t="s">
        <v>152</v>
      </c>
      <c r="K4" s="4" t="s">
        <v>153</v>
      </c>
      <c r="L4" s="4" t="s">
        <v>154</v>
      </c>
      <c r="M4" s="4" t="s">
        <v>155</v>
      </c>
      <c r="N4" s="4" t="s">
        <v>156</v>
      </c>
      <c r="O4" s="4" t="s">
        <v>4</v>
      </c>
      <c r="P4" s="4" t="s">
        <v>5</v>
      </c>
      <c r="Q4" s="4" t="s">
        <v>144</v>
      </c>
      <c r="R4" s="4" t="s">
        <v>147</v>
      </c>
      <c r="S4" s="4" t="s">
        <v>145</v>
      </c>
      <c r="T4" s="4" t="s">
        <v>146</v>
      </c>
      <c r="U4" s="4" t="s">
        <v>6</v>
      </c>
      <c r="V4" s="6" t="s">
        <v>7</v>
      </c>
      <c r="W4" s="6" t="s">
        <v>8</v>
      </c>
      <c r="X4" s="6" t="s">
        <v>9</v>
      </c>
      <c r="Y4" s="6" t="s">
        <v>10</v>
      </c>
      <c r="Z4" s="6" t="s">
        <v>11</v>
      </c>
      <c r="AA4" s="4" t="s">
        <v>12</v>
      </c>
      <c r="AB4" s="4" t="s">
        <v>13</v>
      </c>
      <c r="AC4" s="4" t="s">
        <v>14</v>
      </c>
      <c r="AD4" s="4" t="s">
        <v>15</v>
      </c>
    </row>
    <row r="5" spans="2:30" s="10" customFormat="1" ht="24.75" customHeight="1" x14ac:dyDescent="0.25">
      <c r="B5" s="7"/>
      <c r="C5" s="7">
        <v>1</v>
      </c>
      <c r="D5" s="8">
        <v>2</v>
      </c>
      <c r="E5" s="7">
        <v>3</v>
      </c>
      <c r="F5" s="7">
        <v>4</v>
      </c>
      <c r="G5" s="7">
        <v>5</v>
      </c>
      <c r="H5" s="7" t="s">
        <v>16</v>
      </c>
      <c r="I5" s="7">
        <v>7</v>
      </c>
      <c r="J5" s="7">
        <v>8</v>
      </c>
      <c r="K5" s="7" t="s">
        <v>17</v>
      </c>
      <c r="L5" s="7">
        <v>10</v>
      </c>
      <c r="M5" s="7">
        <v>11</v>
      </c>
      <c r="N5" s="7" t="s">
        <v>18</v>
      </c>
      <c r="O5" s="7" t="s">
        <v>19</v>
      </c>
      <c r="P5" s="7" t="s">
        <v>20</v>
      </c>
      <c r="Q5" s="7">
        <v>15</v>
      </c>
      <c r="R5" s="9" t="s">
        <v>21</v>
      </c>
      <c r="S5" s="7" t="s">
        <v>22</v>
      </c>
      <c r="T5" s="7" t="s">
        <v>23</v>
      </c>
      <c r="U5" s="7" t="s">
        <v>24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 t="s">
        <v>25</v>
      </c>
      <c r="AB5" s="7" t="s">
        <v>26</v>
      </c>
      <c r="AC5" s="7" t="s">
        <v>27</v>
      </c>
      <c r="AD5" s="7" t="s">
        <v>28</v>
      </c>
    </row>
    <row r="6" spans="2:30" s="23" customFormat="1" x14ac:dyDescent="0.25">
      <c r="B6" s="11">
        <v>1</v>
      </c>
      <c r="C6" s="12" t="s">
        <v>29</v>
      </c>
      <c r="D6" s="59" t="s">
        <v>30</v>
      </c>
      <c r="E6" s="13">
        <v>1</v>
      </c>
      <c r="F6" s="14">
        <v>827.46000000000231</v>
      </c>
      <c r="G6" s="15">
        <v>5.91E-2</v>
      </c>
      <c r="H6" s="16">
        <f t="shared" ref="H6:H37" si="0">F6*(1-G6)</f>
        <v>778.55711400000212</v>
      </c>
      <c r="I6" s="16">
        <v>895.60000000000184</v>
      </c>
      <c r="J6" s="15">
        <v>3.27E-2</v>
      </c>
      <c r="K6" s="16">
        <f t="shared" ref="K6:K62" si="1">I6*(1-J6)</f>
        <v>866.31388000000186</v>
      </c>
      <c r="L6" s="16">
        <v>1084.9900000000039</v>
      </c>
      <c r="M6" s="15">
        <v>0</v>
      </c>
      <c r="N6" s="16">
        <f>L6*(1-M6)</f>
        <v>1084.9900000000039</v>
      </c>
      <c r="O6" s="16">
        <f t="shared" ref="O6:O62" si="2">H6+K6+N6</f>
        <v>2729.8609940000078</v>
      </c>
      <c r="P6" s="17">
        <f>O6/$O$63</f>
        <v>6.6028268971724769E-3</v>
      </c>
      <c r="Q6" s="18">
        <v>66333</v>
      </c>
      <c r="R6" s="18">
        <f>Q6/4</f>
        <v>16583.25</v>
      </c>
      <c r="S6" s="19">
        <f>R6*0.8</f>
        <v>13266.6</v>
      </c>
      <c r="T6" s="19">
        <f t="shared" ref="T6:T62" si="3">R6*0.2</f>
        <v>3316.65</v>
      </c>
      <c r="U6" s="13">
        <f>P6*$S$63</f>
        <v>13675.109009260379</v>
      </c>
      <c r="V6" s="20">
        <v>1</v>
      </c>
      <c r="W6" s="20">
        <v>1</v>
      </c>
      <c r="X6" s="20">
        <v>1</v>
      </c>
      <c r="Y6" s="20">
        <v>1</v>
      </c>
      <c r="Z6" s="20">
        <v>0</v>
      </c>
      <c r="AA6" s="20">
        <f>SUM(V6:Z6)</f>
        <v>4</v>
      </c>
      <c r="AB6" s="13">
        <f>0.2*AA6*T6</f>
        <v>2653.32</v>
      </c>
      <c r="AC6" s="21">
        <f t="shared" ref="AC6:AC63" si="4">U6+AB6</f>
        <v>16328.429009260379</v>
      </c>
      <c r="AD6" s="22">
        <f t="shared" ref="AD6:AD62" si="5">AC6/R6</f>
        <v>0.98463383288923334</v>
      </c>
    </row>
    <row r="7" spans="2:30" s="23" customFormat="1" x14ac:dyDescent="0.25">
      <c r="B7" s="24">
        <v>2</v>
      </c>
      <c r="C7" s="25" t="s">
        <v>31</v>
      </c>
      <c r="D7" s="60" t="s">
        <v>32</v>
      </c>
      <c r="E7" s="13">
        <v>1</v>
      </c>
      <c r="F7" s="14">
        <v>911.84999999999934</v>
      </c>
      <c r="G7" s="15">
        <v>3.4200000000000001E-2</v>
      </c>
      <c r="H7" s="16">
        <f t="shared" si="0"/>
        <v>880.66472999999939</v>
      </c>
      <c r="I7" s="16">
        <v>881.4899999999999</v>
      </c>
      <c r="J7" s="15">
        <v>2.7799999999999998E-2</v>
      </c>
      <c r="K7" s="16">
        <f t="shared" si="1"/>
        <v>856.98457799999983</v>
      </c>
      <c r="L7" s="16">
        <v>1108.5699999999995</v>
      </c>
      <c r="M7" s="15">
        <v>4.8000000000000001E-2</v>
      </c>
      <c r="N7" s="16">
        <f t="shared" ref="N7:N62" si="6">L7*(1-M7)</f>
        <v>1055.3586399999995</v>
      </c>
      <c r="O7" s="16">
        <f t="shared" si="2"/>
        <v>2793.0079479999986</v>
      </c>
      <c r="P7" s="17">
        <f t="shared" ref="P7:P62" si="7">O7/$O$63</f>
        <v>6.7555630281557278E-3</v>
      </c>
      <c r="Q7" s="18">
        <v>67380</v>
      </c>
      <c r="R7" s="18">
        <f t="shared" ref="R7:R62" si="8">Q7/4</f>
        <v>16845</v>
      </c>
      <c r="S7" s="19">
        <f t="shared" ref="S7:S62" si="9">R7*0.8</f>
        <v>13476</v>
      </c>
      <c r="T7" s="19">
        <f t="shared" si="3"/>
        <v>3369</v>
      </c>
      <c r="U7" s="13">
        <f t="shared" ref="U7:U62" si="10">P7*$S$63</f>
        <v>13991.440676495675</v>
      </c>
      <c r="V7" s="20">
        <v>0</v>
      </c>
      <c r="W7" s="20">
        <v>1</v>
      </c>
      <c r="X7" s="20">
        <v>1</v>
      </c>
      <c r="Y7" s="20">
        <v>1</v>
      </c>
      <c r="Z7" s="20">
        <v>1</v>
      </c>
      <c r="AA7" s="20">
        <f t="shared" ref="AA7:AA62" si="11">SUM(V7:Z7)</f>
        <v>4</v>
      </c>
      <c r="AB7" s="13">
        <f t="shared" ref="AB7:AB62" si="12">0.2*AA7*T7</f>
        <v>2695.2000000000003</v>
      </c>
      <c r="AC7" s="21">
        <f t="shared" si="4"/>
        <v>16686.640676495674</v>
      </c>
      <c r="AD7" s="22">
        <f t="shared" si="5"/>
        <v>0.99059903095848467</v>
      </c>
    </row>
    <row r="8" spans="2:30" s="23" customFormat="1" x14ac:dyDescent="0.25">
      <c r="B8" s="24">
        <v>3</v>
      </c>
      <c r="C8" s="25" t="s">
        <v>33</v>
      </c>
      <c r="D8" s="60" t="s">
        <v>34</v>
      </c>
      <c r="E8" s="13">
        <v>1</v>
      </c>
      <c r="F8" s="14">
        <v>1059.1699999999996</v>
      </c>
      <c r="G8" s="15">
        <v>8.2400000000000001E-2</v>
      </c>
      <c r="H8" s="16">
        <f t="shared" si="0"/>
        <v>971.89439199999958</v>
      </c>
      <c r="I8" s="16">
        <v>1002.2499999999997</v>
      </c>
      <c r="J8" s="15">
        <v>7.4099999999999999E-2</v>
      </c>
      <c r="K8" s="16">
        <f t="shared" si="1"/>
        <v>927.98327499999959</v>
      </c>
      <c r="L8" s="16">
        <v>1190.7900000000006</v>
      </c>
      <c r="M8" s="15">
        <v>7.0199999999999999E-2</v>
      </c>
      <c r="N8" s="16">
        <f t="shared" si="6"/>
        <v>1107.1965420000006</v>
      </c>
      <c r="O8" s="16">
        <f t="shared" si="2"/>
        <v>3007.0742089999999</v>
      </c>
      <c r="P8" s="17">
        <f t="shared" si="7"/>
        <v>7.2733338849922382E-3</v>
      </c>
      <c r="Q8" s="18">
        <v>79633</v>
      </c>
      <c r="R8" s="18">
        <f t="shared" si="8"/>
        <v>19908.25</v>
      </c>
      <c r="S8" s="19">
        <f t="shared" si="9"/>
        <v>15926.6</v>
      </c>
      <c r="T8" s="19">
        <f t="shared" si="3"/>
        <v>3981.65</v>
      </c>
      <c r="U8" s="13">
        <f t="shared" si="10"/>
        <v>15063.795445040272</v>
      </c>
      <c r="V8" s="20">
        <v>0</v>
      </c>
      <c r="W8" s="20">
        <v>1</v>
      </c>
      <c r="X8" s="20">
        <v>0</v>
      </c>
      <c r="Y8" s="20">
        <v>0</v>
      </c>
      <c r="Z8" s="20">
        <v>0</v>
      </c>
      <c r="AA8" s="20">
        <f t="shared" si="11"/>
        <v>1</v>
      </c>
      <c r="AB8" s="13">
        <f t="shared" si="12"/>
        <v>796.33</v>
      </c>
      <c r="AC8" s="21">
        <f t="shared" si="4"/>
        <v>15860.125445040272</v>
      </c>
      <c r="AD8" s="22">
        <f t="shared" si="5"/>
        <v>0.79666095438023288</v>
      </c>
    </row>
    <row r="9" spans="2:30" s="23" customFormat="1" ht="30" customHeight="1" x14ac:dyDescent="0.25">
      <c r="B9" s="24">
        <v>4</v>
      </c>
      <c r="C9" s="25" t="s">
        <v>35</v>
      </c>
      <c r="D9" s="60" t="s">
        <v>36</v>
      </c>
      <c r="E9" s="13">
        <v>1</v>
      </c>
      <c r="F9" s="14">
        <v>765.4099999999986</v>
      </c>
      <c r="G9" s="15">
        <v>5.8400000000000001E-2</v>
      </c>
      <c r="H9" s="16">
        <f t="shared" si="0"/>
        <v>720.71005599999864</v>
      </c>
      <c r="I9" s="16">
        <v>874.82999999999913</v>
      </c>
      <c r="J9" s="15">
        <v>2.1399999999999999E-2</v>
      </c>
      <c r="K9" s="16">
        <f t="shared" si="1"/>
        <v>856.10863799999913</v>
      </c>
      <c r="L9" s="16">
        <v>1018.9499999999988</v>
      </c>
      <c r="M9" s="15">
        <v>0.1103</v>
      </c>
      <c r="N9" s="16">
        <f t="shared" si="6"/>
        <v>906.55981499999893</v>
      </c>
      <c r="O9" s="16">
        <f t="shared" si="2"/>
        <v>2483.3785089999965</v>
      </c>
      <c r="P9" s="17">
        <f t="shared" si="7"/>
        <v>6.0066495880651471E-3</v>
      </c>
      <c r="Q9" s="18">
        <v>72271</v>
      </c>
      <c r="R9" s="18">
        <f t="shared" si="8"/>
        <v>18067.75</v>
      </c>
      <c r="S9" s="19">
        <f t="shared" si="9"/>
        <v>14454.2</v>
      </c>
      <c r="T9" s="19">
        <f t="shared" si="3"/>
        <v>3613.55</v>
      </c>
      <c r="U9" s="13">
        <f t="shared" si="10"/>
        <v>12440.366706023335</v>
      </c>
      <c r="V9" s="20">
        <v>1</v>
      </c>
      <c r="W9" s="20">
        <v>0</v>
      </c>
      <c r="X9" s="20">
        <v>1</v>
      </c>
      <c r="Y9" s="20">
        <v>0</v>
      </c>
      <c r="Z9" s="20">
        <v>1</v>
      </c>
      <c r="AA9" s="20">
        <f t="shared" si="11"/>
        <v>3</v>
      </c>
      <c r="AB9" s="13">
        <f t="shared" si="12"/>
        <v>2168.1300000000006</v>
      </c>
      <c r="AC9" s="21">
        <f t="shared" si="4"/>
        <v>14608.496706023336</v>
      </c>
      <c r="AD9" s="22">
        <f t="shared" si="5"/>
        <v>0.80853989600383758</v>
      </c>
    </row>
    <row r="10" spans="2:30" s="23" customFormat="1" ht="30" x14ac:dyDescent="0.25">
      <c r="B10" s="24">
        <v>5</v>
      </c>
      <c r="C10" s="25" t="s">
        <v>37</v>
      </c>
      <c r="D10" s="60" t="s">
        <v>38</v>
      </c>
      <c r="E10" s="13">
        <v>1</v>
      </c>
      <c r="F10" s="14">
        <v>311.900000000001</v>
      </c>
      <c r="G10" s="15">
        <v>0.05</v>
      </c>
      <c r="H10" s="16">
        <f t="shared" si="0"/>
        <v>296.30500000000092</v>
      </c>
      <c r="I10" s="16">
        <v>301.72000000000043</v>
      </c>
      <c r="J10" s="15">
        <v>5.0599999999999999E-2</v>
      </c>
      <c r="K10" s="16">
        <f t="shared" si="1"/>
        <v>286.4529680000004</v>
      </c>
      <c r="L10" s="16">
        <v>298.66000000000088</v>
      </c>
      <c r="M10" s="15">
        <v>4.2900000000000001E-2</v>
      </c>
      <c r="N10" s="16">
        <f t="shared" si="6"/>
        <v>285.8474860000008</v>
      </c>
      <c r="O10" s="16">
        <f t="shared" si="2"/>
        <v>868.60545400000206</v>
      </c>
      <c r="P10" s="17">
        <f t="shared" si="7"/>
        <v>2.1009316838137538E-3</v>
      </c>
      <c r="Q10" s="18">
        <v>32325</v>
      </c>
      <c r="R10" s="18">
        <f t="shared" si="8"/>
        <v>8081.25</v>
      </c>
      <c r="S10" s="19">
        <f t="shared" si="9"/>
        <v>6465</v>
      </c>
      <c r="T10" s="19">
        <f t="shared" si="3"/>
        <v>1616.25</v>
      </c>
      <c r="U10" s="13">
        <f t="shared" si="10"/>
        <v>4351.2377720314407</v>
      </c>
      <c r="V10" s="20">
        <v>0</v>
      </c>
      <c r="W10" s="20">
        <v>1</v>
      </c>
      <c r="X10" s="20">
        <v>1</v>
      </c>
      <c r="Y10" s="20">
        <v>0</v>
      </c>
      <c r="Z10" s="20">
        <v>1</v>
      </c>
      <c r="AA10" s="20">
        <f t="shared" si="11"/>
        <v>3</v>
      </c>
      <c r="AB10" s="13">
        <f t="shared" si="12"/>
        <v>969.75000000000011</v>
      </c>
      <c r="AC10" s="21">
        <f t="shared" si="4"/>
        <v>5320.9877720314407</v>
      </c>
      <c r="AD10" s="22">
        <f t="shared" si="5"/>
        <v>0.6584362285576415</v>
      </c>
    </row>
    <row r="11" spans="2:30" s="23" customFormat="1" ht="30" x14ac:dyDescent="0.25">
      <c r="B11" s="24">
        <v>6</v>
      </c>
      <c r="C11" s="25" t="s">
        <v>39</v>
      </c>
      <c r="D11" s="60" t="s">
        <v>40</v>
      </c>
      <c r="E11" s="13">
        <v>1</v>
      </c>
      <c r="F11" s="14">
        <v>577.03000000000088</v>
      </c>
      <c r="G11" s="15">
        <v>0.17680000000000001</v>
      </c>
      <c r="H11" s="16">
        <f t="shared" si="0"/>
        <v>475.01109600000069</v>
      </c>
      <c r="I11" s="16">
        <v>609.48000000000093</v>
      </c>
      <c r="J11" s="15">
        <v>7.46E-2</v>
      </c>
      <c r="K11" s="16">
        <f t="shared" si="1"/>
        <v>564.0127920000009</v>
      </c>
      <c r="L11" s="16">
        <v>812.3100000000004</v>
      </c>
      <c r="M11" s="15">
        <v>0.21379999999999999</v>
      </c>
      <c r="N11" s="16">
        <f t="shared" si="6"/>
        <v>638.63812200000029</v>
      </c>
      <c r="O11" s="16">
        <f t="shared" si="2"/>
        <v>1677.6620100000018</v>
      </c>
      <c r="P11" s="17">
        <f t="shared" si="7"/>
        <v>4.0578300024577815E-3</v>
      </c>
      <c r="Q11" s="18">
        <v>45629</v>
      </c>
      <c r="R11" s="18">
        <f t="shared" si="8"/>
        <v>11407.25</v>
      </c>
      <c r="S11" s="19">
        <f t="shared" si="9"/>
        <v>9125.8000000000011</v>
      </c>
      <c r="T11" s="19">
        <f t="shared" si="3"/>
        <v>2281.4500000000003</v>
      </c>
      <c r="U11" s="13">
        <f t="shared" si="10"/>
        <v>8404.1681674890569</v>
      </c>
      <c r="V11" s="20">
        <v>1</v>
      </c>
      <c r="W11" s="20">
        <v>1</v>
      </c>
      <c r="X11" s="20">
        <v>0</v>
      </c>
      <c r="Y11" s="20">
        <v>1</v>
      </c>
      <c r="Z11" s="20">
        <v>0</v>
      </c>
      <c r="AA11" s="20">
        <f t="shared" si="11"/>
        <v>3</v>
      </c>
      <c r="AB11" s="13">
        <f t="shared" si="12"/>
        <v>1368.8700000000003</v>
      </c>
      <c r="AC11" s="21">
        <f t="shared" si="4"/>
        <v>9773.0381674890577</v>
      </c>
      <c r="AD11" s="22">
        <f t="shared" si="5"/>
        <v>0.85673919371356444</v>
      </c>
    </row>
    <row r="12" spans="2:30" s="23" customFormat="1" x14ac:dyDescent="0.25">
      <c r="B12" s="24">
        <v>7</v>
      </c>
      <c r="C12" s="25" t="s">
        <v>41</v>
      </c>
      <c r="D12" s="60" t="s">
        <v>42</v>
      </c>
      <c r="E12" s="13">
        <v>1</v>
      </c>
      <c r="F12" s="14">
        <v>938.7099999999964</v>
      </c>
      <c r="G12" s="15">
        <v>9.8000000000000004E-2</v>
      </c>
      <c r="H12" s="16">
        <f t="shared" si="0"/>
        <v>846.71641999999679</v>
      </c>
      <c r="I12" s="16">
        <v>960.15999999999656</v>
      </c>
      <c r="J12" s="15">
        <v>7.2999999999999995E-2</v>
      </c>
      <c r="K12" s="16">
        <f t="shared" si="1"/>
        <v>890.0683199999969</v>
      </c>
      <c r="L12" s="16">
        <v>929.46999999999889</v>
      </c>
      <c r="M12" s="15">
        <v>7.0000000000000001E-3</v>
      </c>
      <c r="N12" s="16">
        <f t="shared" si="6"/>
        <v>922.96370999999885</v>
      </c>
      <c r="O12" s="16">
        <f t="shared" si="2"/>
        <v>2659.7484499999928</v>
      </c>
      <c r="P12" s="17">
        <f t="shared" si="7"/>
        <v>6.4332428075906303E-3</v>
      </c>
      <c r="Q12" s="18">
        <v>86803</v>
      </c>
      <c r="R12" s="18">
        <f t="shared" si="8"/>
        <v>21700.75</v>
      </c>
      <c r="S12" s="19">
        <f t="shared" si="9"/>
        <v>17360.600000000002</v>
      </c>
      <c r="T12" s="19">
        <f t="shared" si="3"/>
        <v>4340.1500000000005</v>
      </c>
      <c r="U12" s="13">
        <f t="shared" si="10"/>
        <v>13323.883549713495</v>
      </c>
      <c r="V12" s="20">
        <v>0</v>
      </c>
      <c r="W12" s="20">
        <v>0</v>
      </c>
      <c r="X12" s="20">
        <v>1</v>
      </c>
      <c r="Y12" s="20">
        <v>0</v>
      </c>
      <c r="Z12" s="20">
        <v>0</v>
      </c>
      <c r="AA12" s="20">
        <f t="shared" si="11"/>
        <v>1</v>
      </c>
      <c r="AB12" s="13">
        <f t="shared" si="12"/>
        <v>868.0300000000002</v>
      </c>
      <c r="AC12" s="21">
        <f t="shared" si="4"/>
        <v>14191.913549713496</v>
      </c>
      <c r="AD12" s="22">
        <f t="shared" si="5"/>
        <v>0.65398262961941389</v>
      </c>
    </row>
    <row r="13" spans="2:30" s="23" customFormat="1" x14ac:dyDescent="0.25">
      <c r="B13" s="24">
        <v>8</v>
      </c>
      <c r="C13" s="25" t="s">
        <v>43</v>
      </c>
      <c r="D13" s="60" t="s">
        <v>44</v>
      </c>
      <c r="E13" s="13">
        <v>1</v>
      </c>
      <c r="F13" s="14">
        <v>577.09999999999957</v>
      </c>
      <c r="G13" s="15">
        <v>9.3700000000000006E-2</v>
      </c>
      <c r="H13" s="16">
        <f t="shared" si="0"/>
        <v>523.02572999999961</v>
      </c>
      <c r="I13" s="16">
        <v>558.05999999999983</v>
      </c>
      <c r="J13" s="15">
        <v>6.0299999999999999E-2</v>
      </c>
      <c r="K13" s="16">
        <f t="shared" si="1"/>
        <v>524.40898199999981</v>
      </c>
      <c r="L13" s="16">
        <v>641.51999999999737</v>
      </c>
      <c r="M13" s="15">
        <v>6.8599999999999994E-2</v>
      </c>
      <c r="N13" s="16">
        <f t="shared" si="6"/>
        <v>597.51172799999756</v>
      </c>
      <c r="O13" s="16">
        <f t="shared" si="2"/>
        <v>1644.946439999997</v>
      </c>
      <c r="P13" s="17">
        <f t="shared" si="7"/>
        <v>3.9786995097231175E-3</v>
      </c>
      <c r="Q13" s="18">
        <v>43845</v>
      </c>
      <c r="R13" s="18">
        <f t="shared" si="8"/>
        <v>10961.25</v>
      </c>
      <c r="S13" s="19">
        <f t="shared" si="9"/>
        <v>8769</v>
      </c>
      <c r="T13" s="19">
        <f t="shared" si="3"/>
        <v>2192.25</v>
      </c>
      <c r="U13" s="13">
        <f t="shared" si="10"/>
        <v>8240.2810732254766</v>
      </c>
      <c r="V13" s="20">
        <v>1</v>
      </c>
      <c r="W13" s="20">
        <v>0</v>
      </c>
      <c r="X13" s="20">
        <v>0</v>
      </c>
      <c r="Y13" s="20">
        <v>0</v>
      </c>
      <c r="Z13" s="20">
        <v>1</v>
      </c>
      <c r="AA13" s="20">
        <f t="shared" si="11"/>
        <v>2</v>
      </c>
      <c r="AB13" s="13">
        <f t="shared" si="12"/>
        <v>876.90000000000009</v>
      </c>
      <c r="AC13" s="21">
        <f t="shared" si="4"/>
        <v>9117.1810732254762</v>
      </c>
      <c r="AD13" s="22">
        <f t="shared" si="5"/>
        <v>0.83176472329574425</v>
      </c>
    </row>
    <row r="14" spans="2:30" s="23" customFormat="1" x14ac:dyDescent="0.25">
      <c r="B14" s="24">
        <v>9</v>
      </c>
      <c r="C14" s="25" t="s">
        <v>45</v>
      </c>
      <c r="D14" s="60" t="s">
        <v>46</v>
      </c>
      <c r="E14" s="13">
        <v>1</v>
      </c>
      <c r="F14" s="14">
        <v>430.5900000000002</v>
      </c>
      <c r="G14" s="15">
        <v>0.14180000000000001</v>
      </c>
      <c r="H14" s="16">
        <f t="shared" si="0"/>
        <v>369.53233800000015</v>
      </c>
      <c r="I14" s="16">
        <v>381.16000000000025</v>
      </c>
      <c r="J14" s="15">
        <v>0.19600000000000001</v>
      </c>
      <c r="K14" s="16">
        <f t="shared" si="1"/>
        <v>306.4526400000002</v>
      </c>
      <c r="L14" s="16">
        <v>540.53000000000043</v>
      </c>
      <c r="M14" s="15">
        <v>0.17810000000000001</v>
      </c>
      <c r="N14" s="16">
        <f t="shared" si="6"/>
        <v>444.26160700000031</v>
      </c>
      <c r="O14" s="16">
        <f t="shared" si="2"/>
        <v>1120.2465850000008</v>
      </c>
      <c r="P14" s="17">
        <f t="shared" si="7"/>
        <v>2.7095864218585181E-3</v>
      </c>
      <c r="Q14" s="18">
        <v>45291</v>
      </c>
      <c r="R14" s="18">
        <f t="shared" si="8"/>
        <v>11322.75</v>
      </c>
      <c r="S14" s="19">
        <f t="shared" si="9"/>
        <v>9058.2000000000007</v>
      </c>
      <c r="T14" s="19">
        <f t="shared" si="3"/>
        <v>2264.5500000000002</v>
      </c>
      <c r="U14" s="13">
        <f t="shared" si="10"/>
        <v>5611.8220674230561</v>
      </c>
      <c r="V14" s="20">
        <v>1</v>
      </c>
      <c r="W14" s="20">
        <v>1</v>
      </c>
      <c r="X14" s="20">
        <v>0</v>
      </c>
      <c r="Y14" s="20">
        <v>1</v>
      </c>
      <c r="Z14" s="20">
        <v>0</v>
      </c>
      <c r="AA14" s="20">
        <f t="shared" si="11"/>
        <v>3</v>
      </c>
      <c r="AB14" s="13">
        <f t="shared" si="12"/>
        <v>1358.7300000000002</v>
      </c>
      <c r="AC14" s="21">
        <f t="shared" si="4"/>
        <v>6970.5520674230565</v>
      </c>
      <c r="AD14" s="22">
        <f t="shared" si="5"/>
        <v>0.61562359563030677</v>
      </c>
    </row>
    <row r="15" spans="2:30" s="23" customFormat="1" x14ac:dyDescent="0.25">
      <c r="B15" s="24">
        <v>10</v>
      </c>
      <c r="C15" s="25" t="s">
        <v>47</v>
      </c>
      <c r="D15" s="60" t="s">
        <v>48</v>
      </c>
      <c r="E15" s="13">
        <v>1</v>
      </c>
      <c r="F15" s="14">
        <v>94.9</v>
      </c>
      <c r="G15" s="15">
        <v>0.1363</v>
      </c>
      <c r="H15" s="16">
        <f t="shared" si="0"/>
        <v>81.965130000000002</v>
      </c>
      <c r="I15" s="16">
        <v>142.41999999999996</v>
      </c>
      <c r="J15" s="15">
        <v>0.19570000000000001</v>
      </c>
      <c r="K15" s="16">
        <f t="shared" si="1"/>
        <v>114.54840599999997</v>
      </c>
      <c r="L15" s="16">
        <v>190.35999999999996</v>
      </c>
      <c r="M15" s="15">
        <v>0.191</v>
      </c>
      <c r="N15" s="16">
        <f t="shared" si="6"/>
        <v>154.00123999999997</v>
      </c>
      <c r="O15" s="16">
        <f t="shared" si="2"/>
        <v>350.51477599999998</v>
      </c>
      <c r="P15" s="17">
        <f t="shared" si="7"/>
        <v>8.4780448378727192E-4</v>
      </c>
      <c r="Q15" s="18">
        <v>14554</v>
      </c>
      <c r="R15" s="18">
        <f t="shared" si="8"/>
        <v>3638.5</v>
      </c>
      <c r="S15" s="19">
        <f t="shared" si="9"/>
        <v>2910.8</v>
      </c>
      <c r="T15" s="19">
        <f t="shared" si="3"/>
        <v>727.7</v>
      </c>
      <c r="U15" s="13">
        <f t="shared" si="10"/>
        <v>1755.8871245428952</v>
      </c>
      <c r="V15" s="20">
        <v>0</v>
      </c>
      <c r="W15" s="20">
        <v>0</v>
      </c>
      <c r="X15" s="20">
        <v>1</v>
      </c>
      <c r="Y15" s="20">
        <v>1</v>
      </c>
      <c r="Z15" s="20">
        <v>1</v>
      </c>
      <c r="AA15" s="20">
        <f t="shared" si="11"/>
        <v>3</v>
      </c>
      <c r="AB15" s="13">
        <f t="shared" si="12"/>
        <v>436.62000000000012</v>
      </c>
      <c r="AC15" s="21">
        <f t="shared" si="4"/>
        <v>2192.5071245428953</v>
      </c>
      <c r="AD15" s="22">
        <f t="shared" si="5"/>
        <v>0.60258544030311811</v>
      </c>
    </row>
    <row r="16" spans="2:30" s="23" customFormat="1" x14ac:dyDescent="0.25">
      <c r="B16" s="24">
        <v>11</v>
      </c>
      <c r="C16" s="25" t="s">
        <v>49</v>
      </c>
      <c r="D16" s="60" t="s">
        <v>50</v>
      </c>
      <c r="E16" s="13">
        <v>1</v>
      </c>
      <c r="F16" s="14">
        <v>657.63000000000034</v>
      </c>
      <c r="G16" s="15">
        <v>7.3300000000000004E-2</v>
      </c>
      <c r="H16" s="16">
        <f t="shared" si="0"/>
        <v>609.42572100000029</v>
      </c>
      <c r="I16" s="16">
        <v>888.17000000000064</v>
      </c>
      <c r="J16" s="15">
        <v>8.3699999999999997E-2</v>
      </c>
      <c r="K16" s="16">
        <f t="shared" si="1"/>
        <v>813.83017100000063</v>
      </c>
      <c r="L16" s="16">
        <v>981.34000000000151</v>
      </c>
      <c r="M16" s="15">
        <v>5.2600000000000001E-2</v>
      </c>
      <c r="N16" s="16">
        <f t="shared" si="6"/>
        <v>929.72151600000143</v>
      </c>
      <c r="O16" s="16">
        <f t="shared" si="2"/>
        <v>2352.9774080000025</v>
      </c>
      <c r="P16" s="17">
        <f t="shared" si="7"/>
        <v>5.6912430897137281E-3</v>
      </c>
      <c r="Q16" s="18">
        <v>71791</v>
      </c>
      <c r="R16" s="18">
        <f t="shared" si="8"/>
        <v>17947.75</v>
      </c>
      <c r="S16" s="19">
        <f t="shared" si="9"/>
        <v>14358.2</v>
      </c>
      <c r="T16" s="19">
        <f t="shared" si="3"/>
        <v>3589.55</v>
      </c>
      <c r="U16" s="13">
        <f t="shared" si="10"/>
        <v>11787.128583268395</v>
      </c>
      <c r="V16" s="20">
        <v>0</v>
      </c>
      <c r="W16" s="20">
        <v>0</v>
      </c>
      <c r="X16" s="20">
        <v>1</v>
      </c>
      <c r="Y16" s="20">
        <v>1</v>
      </c>
      <c r="Z16" s="20">
        <v>0</v>
      </c>
      <c r="AA16" s="20">
        <f t="shared" si="11"/>
        <v>2</v>
      </c>
      <c r="AB16" s="13">
        <f t="shared" si="12"/>
        <v>1435.8200000000002</v>
      </c>
      <c r="AC16" s="21">
        <f t="shared" si="4"/>
        <v>13222.948583268395</v>
      </c>
      <c r="AD16" s="22">
        <f t="shared" si="5"/>
        <v>0.73674686705956982</v>
      </c>
    </row>
    <row r="17" spans="2:30" s="23" customFormat="1" x14ac:dyDescent="0.25">
      <c r="B17" s="24">
        <v>12</v>
      </c>
      <c r="C17" s="25" t="s">
        <v>51</v>
      </c>
      <c r="D17" s="60" t="s">
        <v>52</v>
      </c>
      <c r="E17" s="13">
        <v>1</v>
      </c>
      <c r="F17" s="14">
        <v>254.64999999999966</v>
      </c>
      <c r="G17" s="15">
        <v>8.8200000000000001E-2</v>
      </c>
      <c r="H17" s="16">
        <f t="shared" si="0"/>
        <v>232.18986999999967</v>
      </c>
      <c r="I17" s="16">
        <v>272.2699999999997</v>
      </c>
      <c r="J17" s="15">
        <v>0.17780000000000001</v>
      </c>
      <c r="K17" s="16">
        <f t="shared" si="1"/>
        <v>223.86039399999976</v>
      </c>
      <c r="L17" s="16">
        <v>305.45000000000016</v>
      </c>
      <c r="M17" s="15">
        <v>0.114</v>
      </c>
      <c r="N17" s="16">
        <f t="shared" si="6"/>
        <v>270.62870000000015</v>
      </c>
      <c r="O17" s="16">
        <f t="shared" si="2"/>
        <v>726.6789639999995</v>
      </c>
      <c r="P17" s="17">
        <f t="shared" si="7"/>
        <v>1.757648253758892E-3</v>
      </c>
      <c r="Q17" s="18">
        <v>31045</v>
      </c>
      <c r="R17" s="18">
        <f t="shared" si="8"/>
        <v>7761.25</v>
      </c>
      <c r="S17" s="19">
        <f t="shared" si="9"/>
        <v>6209</v>
      </c>
      <c r="T17" s="19">
        <f t="shared" si="3"/>
        <v>1552.25</v>
      </c>
      <c r="U17" s="13">
        <f t="shared" si="10"/>
        <v>3640.2637604178185</v>
      </c>
      <c r="V17" s="20">
        <v>1</v>
      </c>
      <c r="W17" s="20">
        <v>1</v>
      </c>
      <c r="X17" s="20">
        <v>1</v>
      </c>
      <c r="Y17" s="20">
        <v>0</v>
      </c>
      <c r="Z17" s="20">
        <v>1</v>
      </c>
      <c r="AA17" s="20">
        <f t="shared" si="11"/>
        <v>4</v>
      </c>
      <c r="AB17" s="13">
        <f t="shared" si="12"/>
        <v>1241.8000000000002</v>
      </c>
      <c r="AC17" s="21">
        <f t="shared" si="4"/>
        <v>4882.0637604178191</v>
      </c>
      <c r="AD17" s="22">
        <f t="shared" si="5"/>
        <v>0.62903060208314632</v>
      </c>
    </row>
    <row r="18" spans="2:30" s="23" customFormat="1" ht="30" x14ac:dyDescent="0.25">
      <c r="B18" s="24">
        <v>13</v>
      </c>
      <c r="C18" s="25" t="s">
        <v>53</v>
      </c>
      <c r="D18" s="60" t="s">
        <v>54</v>
      </c>
      <c r="E18" s="13">
        <v>1</v>
      </c>
      <c r="F18" s="14">
        <v>541.43999999999869</v>
      </c>
      <c r="G18" s="15">
        <v>5.4100000000000002E-2</v>
      </c>
      <c r="H18" s="16">
        <f t="shared" si="0"/>
        <v>512.14809599999876</v>
      </c>
      <c r="I18" s="16">
        <v>557.34999999999889</v>
      </c>
      <c r="J18" s="15">
        <v>0.15479999999999999</v>
      </c>
      <c r="K18" s="16">
        <f t="shared" si="1"/>
        <v>471.07221999999905</v>
      </c>
      <c r="L18" s="16">
        <v>603.56999999999823</v>
      </c>
      <c r="M18" s="15">
        <v>7.0300000000000001E-2</v>
      </c>
      <c r="N18" s="16">
        <f t="shared" si="6"/>
        <v>561.13902899999835</v>
      </c>
      <c r="O18" s="16">
        <f t="shared" si="2"/>
        <v>1544.3593449999962</v>
      </c>
      <c r="P18" s="17">
        <f t="shared" si="7"/>
        <v>3.735405372096985E-3</v>
      </c>
      <c r="Q18" s="18">
        <v>42652</v>
      </c>
      <c r="R18" s="18">
        <f t="shared" si="8"/>
        <v>10663</v>
      </c>
      <c r="S18" s="19">
        <f t="shared" si="9"/>
        <v>8530.4</v>
      </c>
      <c r="T18" s="19">
        <f t="shared" si="3"/>
        <v>2132.6</v>
      </c>
      <c r="U18" s="13">
        <f t="shared" si="10"/>
        <v>7736.394797670363</v>
      </c>
      <c r="V18" s="20">
        <v>0</v>
      </c>
      <c r="W18" s="20">
        <v>1</v>
      </c>
      <c r="X18" s="20">
        <v>1</v>
      </c>
      <c r="Y18" s="20">
        <v>1</v>
      </c>
      <c r="Z18" s="20">
        <v>0</v>
      </c>
      <c r="AA18" s="20">
        <f t="shared" si="11"/>
        <v>3</v>
      </c>
      <c r="AB18" s="13">
        <f t="shared" si="12"/>
        <v>1279.5600000000002</v>
      </c>
      <c r="AC18" s="21">
        <f t="shared" si="4"/>
        <v>9015.9547976703634</v>
      </c>
      <c r="AD18" s="22">
        <f t="shared" si="5"/>
        <v>0.84553641542439872</v>
      </c>
    </row>
    <row r="19" spans="2:30" s="23" customFormat="1" x14ac:dyDescent="0.25">
      <c r="B19" s="24">
        <v>14</v>
      </c>
      <c r="C19" s="25" t="s">
        <v>55</v>
      </c>
      <c r="D19" s="60" t="s">
        <v>56</v>
      </c>
      <c r="E19" s="13">
        <v>1</v>
      </c>
      <c r="F19" s="14">
        <v>526.60999999999945</v>
      </c>
      <c r="G19" s="15">
        <v>1.5800000000000002E-2</v>
      </c>
      <c r="H19" s="16">
        <f t="shared" si="0"/>
        <v>518.28956199999948</v>
      </c>
      <c r="I19" s="16">
        <v>541.3999999999993</v>
      </c>
      <c r="J19" s="15">
        <v>1.6199999999999999E-2</v>
      </c>
      <c r="K19" s="16">
        <f t="shared" si="1"/>
        <v>532.62931999999932</v>
      </c>
      <c r="L19" s="16">
        <v>582.99999999999909</v>
      </c>
      <c r="M19" s="15">
        <v>2.23E-2</v>
      </c>
      <c r="N19" s="16">
        <f t="shared" si="6"/>
        <v>569.99909999999909</v>
      </c>
      <c r="O19" s="16">
        <f t="shared" si="2"/>
        <v>1620.9179819999979</v>
      </c>
      <c r="P19" s="17">
        <f t="shared" si="7"/>
        <v>3.9205808915485345E-3</v>
      </c>
      <c r="Q19" s="18">
        <v>37873</v>
      </c>
      <c r="R19" s="18">
        <f t="shared" si="8"/>
        <v>9468.25</v>
      </c>
      <c r="S19" s="19">
        <f t="shared" si="9"/>
        <v>7574.6</v>
      </c>
      <c r="T19" s="19">
        <f t="shared" si="3"/>
        <v>1893.65</v>
      </c>
      <c r="U19" s="13">
        <f t="shared" si="10"/>
        <v>8119.9116539778879</v>
      </c>
      <c r="V19" s="20">
        <v>0</v>
      </c>
      <c r="W19" s="20">
        <v>0</v>
      </c>
      <c r="X19" s="20">
        <v>1</v>
      </c>
      <c r="Y19" s="20">
        <v>1</v>
      </c>
      <c r="Z19" s="20">
        <v>1</v>
      </c>
      <c r="AA19" s="20">
        <f t="shared" si="11"/>
        <v>3</v>
      </c>
      <c r="AB19" s="13">
        <f t="shared" si="12"/>
        <v>1136.1900000000003</v>
      </c>
      <c r="AC19" s="21">
        <f t="shared" si="4"/>
        <v>9256.1016539778884</v>
      </c>
      <c r="AD19" s="22">
        <f t="shared" si="5"/>
        <v>0.97759371097910264</v>
      </c>
    </row>
    <row r="20" spans="2:30" s="23" customFormat="1" x14ac:dyDescent="0.25">
      <c r="B20" s="24">
        <v>15</v>
      </c>
      <c r="C20" s="25" t="s">
        <v>57</v>
      </c>
      <c r="D20" s="60" t="s">
        <v>58</v>
      </c>
      <c r="E20" s="13">
        <v>1</v>
      </c>
      <c r="F20" s="14">
        <v>879.20999999999867</v>
      </c>
      <c r="G20" s="15">
        <v>6.25E-2</v>
      </c>
      <c r="H20" s="16">
        <f t="shared" si="0"/>
        <v>824.25937499999873</v>
      </c>
      <c r="I20" s="16">
        <v>918.9599999999989</v>
      </c>
      <c r="J20" s="15">
        <v>5.91E-2</v>
      </c>
      <c r="K20" s="16">
        <f t="shared" si="1"/>
        <v>864.64946399999894</v>
      </c>
      <c r="L20" s="16">
        <v>1147.100000000001</v>
      </c>
      <c r="M20" s="15">
        <v>5.2999999999999999E-2</v>
      </c>
      <c r="N20" s="16">
        <f t="shared" si="6"/>
        <v>1086.3037000000008</v>
      </c>
      <c r="O20" s="16">
        <f t="shared" si="2"/>
        <v>2775.2125389999983</v>
      </c>
      <c r="P20" s="17">
        <f t="shared" si="7"/>
        <v>6.7125205415787034E-3</v>
      </c>
      <c r="Q20" s="18">
        <v>76779</v>
      </c>
      <c r="R20" s="18">
        <f t="shared" si="8"/>
        <v>19194.75</v>
      </c>
      <c r="S20" s="19">
        <f t="shared" si="9"/>
        <v>15355.800000000001</v>
      </c>
      <c r="T20" s="19">
        <f t="shared" si="3"/>
        <v>3838.9500000000003</v>
      </c>
      <c r="U20" s="13">
        <f t="shared" si="10"/>
        <v>13902.295420208175</v>
      </c>
      <c r="V20" s="20">
        <v>1</v>
      </c>
      <c r="W20" s="20">
        <v>0</v>
      </c>
      <c r="X20" s="20">
        <v>0</v>
      </c>
      <c r="Y20" s="20">
        <v>0</v>
      </c>
      <c r="Z20" s="20">
        <v>1</v>
      </c>
      <c r="AA20" s="20">
        <f t="shared" si="11"/>
        <v>2</v>
      </c>
      <c r="AB20" s="13">
        <f t="shared" si="12"/>
        <v>1535.5800000000002</v>
      </c>
      <c r="AC20" s="21">
        <f t="shared" si="4"/>
        <v>15437.875420208175</v>
      </c>
      <c r="AD20" s="22">
        <f t="shared" si="5"/>
        <v>0.80427593066896808</v>
      </c>
    </row>
    <row r="21" spans="2:30" s="23" customFormat="1" x14ac:dyDescent="0.25">
      <c r="B21" s="24">
        <v>16</v>
      </c>
      <c r="C21" s="25" t="s">
        <v>59</v>
      </c>
      <c r="D21" s="60" t="s">
        <v>60</v>
      </c>
      <c r="E21" s="13">
        <v>1</v>
      </c>
      <c r="F21" s="14">
        <v>1027.6299999999978</v>
      </c>
      <c r="G21" s="15">
        <v>4.4900000000000002E-2</v>
      </c>
      <c r="H21" s="16">
        <f t="shared" si="0"/>
        <v>981.48941299999785</v>
      </c>
      <c r="I21" s="16">
        <v>1006.1800000000002</v>
      </c>
      <c r="J21" s="15">
        <v>4.7E-2</v>
      </c>
      <c r="K21" s="16">
        <f t="shared" si="1"/>
        <v>958.88954000000012</v>
      </c>
      <c r="L21" s="16">
        <v>1230.2799999999991</v>
      </c>
      <c r="M21" s="15">
        <v>3.5200000000000002E-2</v>
      </c>
      <c r="N21" s="16">
        <f t="shared" si="6"/>
        <v>1186.9741439999991</v>
      </c>
      <c r="O21" s="16">
        <f t="shared" si="2"/>
        <v>3127.3530969999974</v>
      </c>
      <c r="P21" s="17">
        <f t="shared" si="7"/>
        <v>7.5642573710576165E-3</v>
      </c>
      <c r="Q21" s="18">
        <v>77872</v>
      </c>
      <c r="R21" s="18">
        <f t="shared" si="8"/>
        <v>19468</v>
      </c>
      <c r="S21" s="19">
        <f t="shared" si="9"/>
        <v>15574.400000000001</v>
      </c>
      <c r="T21" s="19">
        <f t="shared" si="3"/>
        <v>3893.6000000000004</v>
      </c>
      <c r="U21" s="13">
        <f t="shared" si="10"/>
        <v>15666.326822472227</v>
      </c>
      <c r="V21" s="20">
        <v>0</v>
      </c>
      <c r="W21" s="20">
        <v>1</v>
      </c>
      <c r="X21" s="20">
        <v>1</v>
      </c>
      <c r="Y21" s="20">
        <v>1</v>
      </c>
      <c r="Z21" s="20">
        <v>0</v>
      </c>
      <c r="AA21" s="20">
        <f t="shared" si="11"/>
        <v>3</v>
      </c>
      <c r="AB21" s="13">
        <f t="shared" si="12"/>
        <v>2336.1600000000008</v>
      </c>
      <c r="AC21" s="21">
        <f t="shared" si="4"/>
        <v>18002.486822472227</v>
      </c>
      <c r="AD21" s="22">
        <f t="shared" si="5"/>
        <v>0.92472194485680226</v>
      </c>
    </row>
    <row r="22" spans="2:30" s="23" customFormat="1" x14ac:dyDescent="0.25">
      <c r="B22" s="24">
        <v>17</v>
      </c>
      <c r="C22" s="25" t="s">
        <v>61</v>
      </c>
      <c r="D22" s="60" t="s">
        <v>62</v>
      </c>
      <c r="E22" s="13">
        <v>1</v>
      </c>
      <c r="F22" s="14">
        <v>224.43999999999988</v>
      </c>
      <c r="G22" s="15">
        <v>0.05</v>
      </c>
      <c r="H22" s="16">
        <f t="shared" si="0"/>
        <v>213.21799999999988</v>
      </c>
      <c r="I22" s="16">
        <v>237.91999999999993</v>
      </c>
      <c r="J22" s="15">
        <v>0.05</v>
      </c>
      <c r="K22" s="16">
        <f t="shared" si="1"/>
        <v>226.02399999999992</v>
      </c>
      <c r="L22" s="16">
        <v>273.4699999999998</v>
      </c>
      <c r="M22" s="15">
        <v>0.03</v>
      </c>
      <c r="N22" s="16">
        <f t="shared" si="6"/>
        <v>265.26589999999982</v>
      </c>
      <c r="O22" s="16">
        <f t="shared" si="2"/>
        <v>704.50789999999961</v>
      </c>
      <c r="P22" s="17">
        <f t="shared" si="7"/>
        <v>1.704022190732281E-3</v>
      </c>
      <c r="Q22" s="18">
        <v>25210</v>
      </c>
      <c r="R22" s="18">
        <f t="shared" si="8"/>
        <v>6302.5</v>
      </c>
      <c r="S22" s="19">
        <f t="shared" si="9"/>
        <v>5042</v>
      </c>
      <c r="T22" s="19">
        <f t="shared" si="3"/>
        <v>1260.5</v>
      </c>
      <c r="U22" s="13">
        <f t="shared" si="10"/>
        <v>3529.1988682062097</v>
      </c>
      <c r="V22" s="20">
        <v>0</v>
      </c>
      <c r="W22" s="20">
        <v>0</v>
      </c>
      <c r="X22" s="20">
        <v>1</v>
      </c>
      <c r="Y22" s="20">
        <v>1</v>
      </c>
      <c r="Z22" s="20">
        <v>1</v>
      </c>
      <c r="AA22" s="20">
        <f t="shared" si="11"/>
        <v>3</v>
      </c>
      <c r="AB22" s="13">
        <f t="shared" si="12"/>
        <v>756.30000000000007</v>
      </c>
      <c r="AC22" s="21">
        <f t="shared" si="4"/>
        <v>4285.4988682062094</v>
      </c>
      <c r="AD22" s="22">
        <f t="shared" si="5"/>
        <v>0.67996808698234179</v>
      </c>
    </row>
    <row r="23" spans="2:30" s="23" customFormat="1" x14ac:dyDescent="0.25">
      <c r="B23" s="24">
        <v>18</v>
      </c>
      <c r="C23" s="25" t="s">
        <v>63</v>
      </c>
      <c r="D23" s="60" t="s">
        <v>64</v>
      </c>
      <c r="E23" s="13">
        <v>1</v>
      </c>
      <c r="F23" s="14">
        <v>856.47000000000014</v>
      </c>
      <c r="G23" s="15">
        <v>0</v>
      </c>
      <c r="H23" s="16">
        <f t="shared" si="0"/>
        <v>856.47000000000014</v>
      </c>
      <c r="I23" s="16">
        <v>960.29999999999893</v>
      </c>
      <c r="J23" s="15">
        <v>4.8999999999999998E-3</v>
      </c>
      <c r="K23" s="16">
        <f t="shared" si="1"/>
        <v>955.59452999999894</v>
      </c>
      <c r="L23" s="16">
        <v>1228.7400000000016</v>
      </c>
      <c r="M23" s="15">
        <v>5.0000000000000001E-3</v>
      </c>
      <c r="N23" s="16">
        <f t="shared" si="6"/>
        <v>1222.5963000000015</v>
      </c>
      <c r="O23" s="16">
        <f t="shared" si="2"/>
        <v>3034.6608300000007</v>
      </c>
      <c r="P23" s="17">
        <f t="shared" si="7"/>
        <v>7.3400587781429364E-3</v>
      </c>
      <c r="Q23" s="18">
        <v>49872</v>
      </c>
      <c r="R23" s="18">
        <f t="shared" si="8"/>
        <v>12468</v>
      </c>
      <c r="S23" s="19">
        <f t="shared" si="9"/>
        <v>9974.4000000000015</v>
      </c>
      <c r="T23" s="19">
        <f t="shared" si="3"/>
        <v>2493.6000000000004</v>
      </c>
      <c r="U23" s="13">
        <f t="shared" si="10"/>
        <v>15201.989312860402</v>
      </c>
      <c r="V23" s="20">
        <v>1</v>
      </c>
      <c r="W23" s="20">
        <v>1</v>
      </c>
      <c r="X23" s="20">
        <v>1</v>
      </c>
      <c r="Y23" s="20">
        <v>1</v>
      </c>
      <c r="Z23" s="20">
        <v>1</v>
      </c>
      <c r="AA23" s="20">
        <f t="shared" si="11"/>
        <v>5</v>
      </c>
      <c r="AB23" s="13">
        <f t="shared" si="12"/>
        <v>2493.6000000000004</v>
      </c>
      <c r="AC23" s="21">
        <f t="shared" si="4"/>
        <v>17695.5893128604</v>
      </c>
      <c r="AD23" s="22">
        <f t="shared" si="5"/>
        <v>1.419280503116811</v>
      </c>
    </row>
    <row r="24" spans="2:30" s="23" customFormat="1" x14ac:dyDescent="0.25">
      <c r="B24" s="24">
        <v>19</v>
      </c>
      <c r="C24" s="25" t="s">
        <v>65</v>
      </c>
      <c r="D24" s="60" t="s">
        <v>66</v>
      </c>
      <c r="E24" s="13">
        <v>1</v>
      </c>
      <c r="F24" s="14">
        <v>467.50999999999897</v>
      </c>
      <c r="G24" s="15">
        <v>6.5699999999999995E-2</v>
      </c>
      <c r="H24" s="16">
        <f t="shared" si="0"/>
        <v>436.79459299999905</v>
      </c>
      <c r="I24" s="16">
        <v>553.96999999999935</v>
      </c>
      <c r="J24" s="15">
        <v>4.19E-2</v>
      </c>
      <c r="K24" s="16">
        <f t="shared" si="1"/>
        <v>530.7586569999994</v>
      </c>
      <c r="L24" s="16">
        <v>659.25999999999863</v>
      </c>
      <c r="M24" s="15">
        <v>4.24E-2</v>
      </c>
      <c r="N24" s="16">
        <f t="shared" si="6"/>
        <v>631.30737599999873</v>
      </c>
      <c r="O24" s="16">
        <f t="shared" si="2"/>
        <v>1598.8606259999972</v>
      </c>
      <c r="P24" s="17">
        <f t="shared" si="7"/>
        <v>3.8672298587313254E-3</v>
      </c>
      <c r="Q24" s="18">
        <v>35521</v>
      </c>
      <c r="R24" s="18">
        <f t="shared" si="8"/>
        <v>8880.25</v>
      </c>
      <c r="S24" s="19">
        <f t="shared" si="9"/>
        <v>7104.2000000000007</v>
      </c>
      <c r="T24" s="19">
        <f t="shared" si="3"/>
        <v>1776.0500000000002</v>
      </c>
      <c r="U24" s="13">
        <f t="shared" si="10"/>
        <v>8009.4163765923204</v>
      </c>
      <c r="V24" s="20">
        <v>1</v>
      </c>
      <c r="W24" s="20">
        <v>1</v>
      </c>
      <c r="X24" s="20">
        <v>1</v>
      </c>
      <c r="Y24" s="20">
        <v>1</v>
      </c>
      <c r="Z24" s="20">
        <v>1</v>
      </c>
      <c r="AA24" s="20">
        <f t="shared" si="11"/>
        <v>5</v>
      </c>
      <c r="AB24" s="13">
        <f t="shared" si="12"/>
        <v>1776.0500000000002</v>
      </c>
      <c r="AC24" s="21">
        <f t="shared" si="4"/>
        <v>9785.4663765923215</v>
      </c>
      <c r="AD24" s="22">
        <f t="shared" si="5"/>
        <v>1.1019359113304605</v>
      </c>
    </row>
    <row r="25" spans="2:30" s="23" customFormat="1" x14ac:dyDescent="0.25">
      <c r="B25" s="24">
        <v>20</v>
      </c>
      <c r="C25" s="25" t="s">
        <v>67</v>
      </c>
      <c r="D25" s="61" t="s">
        <v>68</v>
      </c>
      <c r="E25" s="13">
        <v>2</v>
      </c>
      <c r="F25" s="14">
        <v>2151.5500000000156</v>
      </c>
      <c r="G25" s="15">
        <v>5.1999999999999998E-2</v>
      </c>
      <c r="H25" s="16">
        <f t="shared" si="0"/>
        <v>2039.6694000000148</v>
      </c>
      <c r="I25" s="16">
        <v>2360.1000000000004</v>
      </c>
      <c r="J25" s="15">
        <v>1.89E-2</v>
      </c>
      <c r="K25" s="16">
        <f t="shared" si="1"/>
        <v>2315.4941100000001</v>
      </c>
      <c r="L25" s="16">
        <v>2926.9300000000007</v>
      </c>
      <c r="M25" s="15">
        <v>2.7E-2</v>
      </c>
      <c r="N25" s="16">
        <f t="shared" si="6"/>
        <v>2847.9028900000008</v>
      </c>
      <c r="O25" s="16">
        <f t="shared" si="2"/>
        <v>7203.0664000000161</v>
      </c>
      <c r="P25" s="17">
        <f t="shared" si="7"/>
        <v>1.7422352519990362E-2</v>
      </c>
      <c r="Q25" s="18">
        <v>150579</v>
      </c>
      <c r="R25" s="18">
        <f t="shared" si="8"/>
        <v>37644.75</v>
      </c>
      <c r="S25" s="19">
        <f t="shared" si="9"/>
        <v>30115.800000000003</v>
      </c>
      <c r="T25" s="19">
        <f t="shared" si="3"/>
        <v>7528.9500000000007</v>
      </c>
      <c r="U25" s="13">
        <f t="shared" si="10"/>
        <v>36083.419059593572</v>
      </c>
      <c r="V25" s="20">
        <v>0</v>
      </c>
      <c r="W25" s="20">
        <v>1</v>
      </c>
      <c r="X25" s="20">
        <v>1</v>
      </c>
      <c r="Y25" s="20">
        <v>1</v>
      </c>
      <c r="Z25" s="20">
        <v>1</v>
      </c>
      <c r="AA25" s="20">
        <f t="shared" si="11"/>
        <v>4</v>
      </c>
      <c r="AB25" s="13">
        <f t="shared" si="12"/>
        <v>6023.1600000000008</v>
      </c>
      <c r="AC25" s="21">
        <f t="shared" si="4"/>
        <v>42106.579059593576</v>
      </c>
      <c r="AD25" s="22">
        <f t="shared" si="5"/>
        <v>1.1185246032871403</v>
      </c>
    </row>
    <row r="26" spans="2:30" s="23" customFormat="1" x14ac:dyDescent="0.25">
      <c r="B26" s="24">
        <v>21</v>
      </c>
      <c r="C26" s="25" t="s">
        <v>69</v>
      </c>
      <c r="D26" s="61" t="s">
        <v>70</v>
      </c>
      <c r="E26" s="13">
        <v>2</v>
      </c>
      <c r="F26" s="14">
        <v>2763.3599999999351</v>
      </c>
      <c r="G26" s="15">
        <v>0.1169</v>
      </c>
      <c r="H26" s="16">
        <f t="shared" si="0"/>
        <v>2440.3232159999425</v>
      </c>
      <c r="I26" s="16">
        <v>2486.5299999999443</v>
      </c>
      <c r="J26" s="15">
        <v>0.1331</v>
      </c>
      <c r="K26" s="16">
        <f t="shared" si="1"/>
        <v>2155.5728569999519</v>
      </c>
      <c r="L26" s="16">
        <v>3235.1699999999241</v>
      </c>
      <c r="M26" s="15">
        <v>4.0500000000000001E-2</v>
      </c>
      <c r="N26" s="16">
        <f t="shared" si="6"/>
        <v>3104.1456149999271</v>
      </c>
      <c r="O26" s="16">
        <f t="shared" si="2"/>
        <v>7700.0416879998211</v>
      </c>
      <c r="P26" s="17">
        <f t="shared" si="7"/>
        <v>1.8624407059048383E-2</v>
      </c>
      <c r="Q26" s="18">
        <v>145628</v>
      </c>
      <c r="R26" s="18">
        <f t="shared" si="8"/>
        <v>36407</v>
      </c>
      <c r="S26" s="19">
        <f t="shared" si="9"/>
        <v>29125.600000000002</v>
      </c>
      <c r="T26" s="19">
        <f t="shared" si="3"/>
        <v>7281.4000000000005</v>
      </c>
      <c r="U26" s="13">
        <f t="shared" si="10"/>
        <v>38572.993163638923</v>
      </c>
      <c r="V26" s="20">
        <v>1</v>
      </c>
      <c r="W26" s="20">
        <v>1</v>
      </c>
      <c r="X26" s="20">
        <v>1</v>
      </c>
      <c r="Y26" s="20">
        <v>1</v>
      </c>
      <c r="Z26" s="20">
        <v>0</v>
      </c>
      <c r="AA26" s="20">
        <f t="shared" si="11"/>
        <v>4</v>
      </c>
      <c r="AB26" s="13">
        <f t="shared" si="12"/>
        <v>5825.1200000000008</v>
      </c>
      <c r="AC26" s="21">
        <f t="shared" si="4"/>
        <v>44398.113163638925</v>
      </c>
      <c r="AD26" s="22">
        <f t="shared" si="5"/>
        <v>1.2194938655653838</v>
      </c>
    </row>
    <row r="27" spans="2:30" s="23" customFormat="1" x14ac:dyDescent="0.25">
      <c r="B27" s="24">
        <v>22</v>
      </c>
      <c r="C27" s="25" t="s">
        <v>71</v>
      </c>
      <c r="D27" s="61" t="s">
        <v>72</v>
      </c>
      <c r="E27" s="13">
        <v>2</v>
      </c>
      <c r="F27" s="14">
        <v>2339.320000000007</v>
      </c>
      <c r="G27" s="15">
        <v>0.1169</v>
      </c>
      <c r="H27" s="16">
        <f t="shared" si="0"/>
        <v>2065.8534920000061</v>
      </c>
      <c r="I27" s="16">
        <v>2357.4100000000062</v>
      </c>
      <c r="J27" s="15">
        <v>0.1114</v>
      </c>
      <c r="K27" s="16">
        <f t="shared" si="1"/>
        <v>2094.7945260000056</v>
      </c>
      <c r="L27" s="16">
        <v>2902.8700000000099</v>
      </c>
      <c r="M27" s="15">
        <v>6.6100000000000006E-2</v>
      </c>
      <c r="N27" s="16">
        <f t="shared" si="6"/>
        <v>2710.9902930000089</v>
      </c>
      <c r="O27" s="16">
        <f t="shared" si="2"/>
        <v>6871.6383110000206</v>
      </c>
      <c r="P27" s="17">
        <f t="shared" si="7"/>
        <v>1.6620713789909428E-2</v>
      </c>
      <c r="Q27" s="18">
        <v>149602</v>
      </c>
      <c r="R27" s="18">
        <f t="shared" si="8"/>
        <v>37400.5</v>
      </c>
      <c r="S27" s="19">
        <f t="shared" si="9"/>
        <v>29920.400000000001</v>
      </c>
      <c r="T27" s="19">
        <f t="shared" si="3"/>
        <v>7480.1</v>
      </c>
      <c r="U27" s="13">
        <f t="shared" si="10"/>
        <v>34423.145787156842</v>
      </c>
      <c r="V27" s="20">
        <v>1</v>
      </c>
      <c r="W27" s="20">
        <v>0</v>
      </c>
      <c r="X27" s="20">
        <v>1</v>
      </c>
      <c r="Y27" s="20">
        <v>1</v>
      </c>
      <c r="Z27" s="20">
        <v>1</v>
      </c>
      <c r="AA27" s="20">
        <f t="shared" si="11"/>
        <v>4</v>
      </c>
      <c r="AB27" s="13">
        <f t="shared" si="12"/>
        <v>5984.0800000000008</v>
      </c>
      <c r="AC27" s="21">
        <f t="shared" si="4"/>
        <v>40407.225787156844</v>
      </c>
      <c r="AD27" s="22">
        <f t="shared" si="5"/>
        <v>1.0803926628562945</v>
      </c>
    </row>
    <row r="28" spans="2:30" s="23" customFormat="1" ht="30" x14ac:dyDescent="0.25">
      <c r="B28" s="24">
        <v>23</v>
      </c>
      <c r="C28" s="25" t="s">
        <v>73</v>
      </c>
      <c r="D28" s="61" t="s">
        <v>74</v>
      </c>
      <c r="E28" s="13">
        <v>2</v>
      </c>
      <c r="F28" s="14">
        <v>2316.1099999999506</v>
      </c>
      <c r="G28" s="15">
        <v>0</v>
      </c>
      <c r="H28" s="16">
        <f t="shared" si="0"/>
        <v>2316.1099999999506</v>
      </c>
      <c r="I28" s="16">
        <v>2651.799999999952</v>
      </c>
      <c r="J28" s="15">
        <v>0</v>
      </c>
      <c r="K28" s="16">
        <f t="shared" si="1"/>
        <v>2651.799999999952</v>
      </c>
      <c r="L28" s="16">
        <v>2875.009999999937</v>
      </c>
      <c r="M28" s="15">
        <v>0</v>
      </c>
      <c r="N28" s="16">
        <f t="shared" si="6"/>
        <v>2875.009999999937</v>
      </c>
      <c r="O28" s="16">
        <f t="shared" si="2"/>
        <v>7842.91999999984</v>
      </c>
      <c r="P28" s="17">
        <f t="shared" si="7"/>
        <v>1.8969992700064477E-2</v>
      </c>
      <c r="Q28" s="18">
        <v>129687</v>
      </c>
      <c r="R28" s="18">
        <f t="shared" si="8"/>
        <v>32421.75</v>
      </c>
      <c r="S28" s="19">
        <f t="shared" si="9"/>
        <v>25937.4</v>
      </c>
      <c r="T28" s="19">
        <f t="shared" si="3"/>
        <v>6484.35</v>
      </c>
      <c r="U28" s="13">
        <f t="shared" si="10"/>
        <v>39288.735282359914</v>
      </c>
      <c r="V28" s="20">
        <v>1</v>
      </c>
      <c r="W28" s="20">
        <v>1</v>
      </c>
      <c r="X28" s="20">
        <v>1</v>
      </c>
      <c r="Y28" s="20">
        <v>1</v>
      </c>
      <c r="Z28" s="20">
        <v>1</v>
      </c>
      <c r="AA28" s="20">
        <f t="shared" si="11"/>
        <v>5</v>
      </c>
      <c r="AB28" s="13">
        <f t="shared" si="12"/>
        <v>6484.35</v>
      </c>
      <c r="AC28" s="21">
        <f t="shared" si="4"/>
        <v>45773.085282359913</v>
      </c>
      <c r="AD28" s="22">
        <f t="shared" si="5"/>
        <v>1.4118018084267479</v>
      </c>
    </row>
    <row r="29" spans="2:30" s="23" customFormat="1" x14ac:dyDescent="0.25">
      <c r="B29" s="24">
        <v>24</v>
      </c>
      <c r="C29" s="25" t="s">
        <v>75</v>
      </c>
      <c r="D29" s="61" t="s">
        <v>76</v>
      </c>
      <c r="E29" s="13">
        <v>2</v>
      </c>
      <c r="F29" s="14">
        <v>2135.7300000000032</v>
      </c>
      <c r="G29" s="15">
        <v>4.5600000000000002E-2</v>
      </c>
      <c r="H29" s="16">
        <f t="shared" si="0"/>
        <v>2038.3407120000031</v>
      </c>
      <c r="I29" s="16">
        <v>1873.7300000000084</v>
      </c>
      <c r="J29" s="15">
        <v>2.6200000000000001E-2</v>
      </c>
      <c r="K29" s="16">
        <f t="shared" si="1"/>
        <v>1824.6382740000081</v>
      </c>
      <c r="L29" s="16">
        <v>2459.8400000000024</v>
      </c>
      <c r="M29" s="15">
        <v>3.95E-2</v>
      </c>
      <c r="N29" s="16">
        <f t="shared" si="6"/>
        <v>2362.6763200000023</v>
      </c>
      <c r="O29" s="16">
        <f t="shared" si="2"/>
        <v>6225.6553060000133</v>
      </c>
      <c r="P29" s="17">
        <f t="shared" si="7"/>
        <v>1.5058248166236599E-2</v>
      </c>
      <c r="Q29" s="18">
        <v>131351</v>
      </c>
      <c r="R29" s="18">
        <f t="shared" si="8"/>
        <v>32837.75</v>
      </c>
      <c r="S29" s="19">
        <f t="shared" si="9"/>
        <v>26270.2</v>
      </c>
      <c r="T29" s="19">
        <f t="shared" si="3"/>
        <v>6567.55</v>
      </c>
      <c r="U29" s="13">
        <f t="shared" si="10"/>
        <v>31187.124601125466</v>
      </c>
      <c r="V29" s="20">
        <v>0</v>
      </c>
      <c r="W29" s="20">
        <v>0</v>
      </c>
      <c r="X29" s="20">
        <v>1</v>
      </c>
      <c r="Y29" s="20">
        <v>1</v>
      </c>
      <c r="Z29" s="20">
        <v>0</v>
      </c>
      <c r="AA29" s="20">
        <f t="shared" si="11"/>
        <v>2</v>
      </c>
      <c r="AB29" s="13">
        <f t="shared" si="12"/>
        <v>2627.0200000000004</v>
      </c>
      <c r="AC29" s="21">
        <f t="shared" si="4"/>
        <v>33814.144601125467</v>
      </c>
      <c r="AD29" s="22">
        <f t="shared" si="5"/>
        <v>1.0297339068945182</v>
      </c>
    </row>
    <row r="30" spans="2:30" s="23" customFormat="1" x14ac:dyDescent="0.25">
      <c r="B30" s="24">
        <v>25</v>
      </c>
      <c r="C30" s="25" t="s">
        <v>77</v>
      </c>
      <c r="D30" s="61" t="s">
        <v>78</v>
      </c>
      <c r="E30" s="13">
        <v>2</v>
      </c>
      <c r="F30" s="14">
        <v>1407.6700000000008</v>
      </c>
      <c r="G30" s="15">
        <v>6.54E-2</v>
      </c>
      <c r="H30" s="16">
        <f t="shared" si="0"/>
        <v>1315.6083820000006</v>
      </c>
      <c r="I30" s="16">
        <v>1629.2299999999993</v>
      </c>
      <c r="J30" s="15">
        <v>7.0199999999999999E-2</v>
      </c>
      <c r="K30" s="16">
        <f t="shared" si="1"/>
        <v>1514.8580539999994</v>
      </c>
      <c r="L30" s="16">
        <v>1803.5399999999834</v>
      </c>
      <c r="M30" s="15">
        <v>3.5700000000000003E-2</v>
      </c>
      <c r="N30" s="16">
        <f t="shared" si="6"/>
        <v>1739.1536219999841</v>
      </c>
      <c r="O30" s="16">
        <f t="shared" si="2"/>
        <v>4569.6200579999841</v>
      </c>
      <c r="P30" s="17">
        <f t="shared" si="7"/>
        <v>1.1052727701204359E-2</v>
      </c>
      <c r="Q30" s="18">
        <v>110254</v>
      </c>
      <c r="R30" s="18">
        <f t="shared" si="8"/>
        <v>27563.5</v>
      </c>
      <c r="S30" s="19">
        <f t="shared" si="9"/>
        <v>22050.800000000003</v>
      </c>
      <c r="T30" s="19">
        <f t="shared" si="3"/>
        <v>5512.7000000000007</v>
      </c>
      <c r="U30" s="13">
        <f t="shared" si="10"/>
        <v>22891.294670827603</v>
      </c>
      <c r="V30" s="20">
        <v>1</v>
      </c>
      <c r="W30" s="20">
        <v>1</v>
      </c>
      <c r="X30" s="20">
        <v>0</v>
      </c>
      <c r="Y30" s="20">
        <v>0</v>
      </c>
      <c r="Z30" s="20">
        <v>1</v>
      </c>
      <c r="AA30" s="20">
        <f t="shared" si="11"/>
        <v>3</v>
      </c>
      <c r="AB30" s="13">
        <f t="shared" si="12"/>
        <v>3307.6200000000008</v>
      </c>
      <c r="AC30" s="21">
        <f t="shared" si="4"/>
        <v>26198.914670827602</v>
      </c>
      <c r="AD30" s="22">
        <f t="shared" si="5"/>
        <v>0.95049303139396668</v>
      </c>
    </row>
    <row r="31" spans="2:30" s="23" customFormat="1" x14ac:dyDescent="0.25">
      <c r="B31" s="24">
        <v>26</v>
      </c>
      <c r="C31" s="26" t="s">
        <v>79</v>
      </c>
      <c r="D31" s="61" t="s">
        <v>80</v>
      </c>
      <c r="E31" s="13">
        <v>2</v>
      </c>
      <c r="F31" s="14">
        <v>2860.969999999937</v>
      </c>
      <c r="G31" s="15">
        <v>0.106</v>
      </c>
      <c r="H31" s="16">
        <f t="shared" si="0"/>
        <v>2557.7071799999439</v>
      </c>
      <c r="I31" s="16">
        <v>2962.1199999999462</v>
      </c>
      <c r="J31" s="15">
        <v>0.1022</v>
      </c>
      <c r="K31" s="16">
        <f t="shared" si="1"/>
        <v>2659.3913359999519</v>
      </c>
      <c r="L31" s="16">
        <v>3780.6899999999309</v>
      </c>
      <c r="M31" s="15">
        <v>3.2300000000000002E-2</v>
      </c>
      <c r="N31" s="16">
        <f t="shared" si="6"/>
        <v>3658.5737129999334</v>
      </c>
      <c r="O31" s="16">
        <f t="shared" si="2"/>
        <v>8875.6722289998288</v>
      </c>
      <c r="P31" s="17">
        <f t="shared" si="7"/>
        <v>2.1467952929813794E-2</v>
      </c>
      <c r="Q31" s="18">
        <v>184663</v>
      </c>
      <c r="R31" s="18">
        <f t="shared" si="8"/>
        <v>46165.75</v>
      </c>
      <c r="S31" s="19">
        <f t="shared" si="9"/>
        <v>36932.6</v>
      </c>
      <c r="T31" s="19">
        <f t="shared" si="3"/>
        <v>9233.15</v>
      </c>
      <c r="U31" s="13">
        <f t="shared" si="10"/>
        <v>44462.258528478524</v>
      </c>
      <c r="V31" s="20">
        <v>0</v>
      </c>
      <c r="W31" s="20">
        <v>1</v>
      </c>
      <c r="X31" s="20">
        <v>1</v>
      </c>
      <c r="Y31" s="20">
        <v>0</v>
      </c>
      <c r="Z31" s="20">
        <v>1</v>
      </c>
      <c r="AA31" s="20">
        <f t="shared" si="11"/>
        <v>3</v>
      </c>
      <c r="AB31" s="13">
        <f t="shared" si="12"/>
        <v>5539.89</v>
      </c>
      <c r="AC31" s="21">
        <f t="shared" si="4"/>
        <v>50002.148528478523</v>
      </c>
      <c r="AD31" s="22">
        <f t="shared" si="5"/>
        <v>1.0831005351040224</v>
      </c>
    </row>
    <row r="32" spans="2:30" s="23" customFormat="1" x14ac:dyDescent="0.25">
      <c r="B32" s="24">
        <v>27</v>
      </c>
      <c r="C32" s="25" t="s">
        <v>81</v>
      </c>
      <c r="D32" s="60" t="s">
        <v>82</v>
      </c>
      <c r="E32" s="13">
        <v>2</v>
      </c>
      <c r="F32" s="14">
        <v>1286.8400000000022</v>
      </c>
      <c r="G32" s="15">
        <v>0.16869999999999999</v>
      </c>
      <c r="H32" s="16">
        <f t="shared" si="0"/>
        <v>1069.7500920000018</v>
      </c>
      <c r="I32" s="16">
        <v>1382.3300000000033</v>
      </c>
      <c r="J32" s="15">
        <v>0.1588</v>
      </c>
      <c r="K32" s="16">
        <f t="shared" si="1"/>
        <v>1162.8159960000028</v>
      </c>
      <c r="L32" s="16">
        <v>1456.550000000004</v>
      </c>
      <c r="M32" s="15">
        <v>7.3499999999999996E-2</v>
      </c>
      <c r="N32" s="16">
        <f t="shared" si="6"/>
        <v>1349.4935750000038</v>
      </c>
      <c r="O32" s="16">
        <f t="shared" si="2"/>
        <v>3582.0596630000082</v>
      </c>
      <c r="P32" s="17">
        <f t="shared" si="7"/>
        <v>8.6640748163065492E-3</v>
      </c>
      <c r="Q32" s="18">
        <v>99333</v>
      </c>
      <c r="R32" s="18">
        <f t="shared" si="8"/>
        <v>24833.25</v>
      </c>
      <c r="S32" s="19">
        <f t="shared" si="9"/>
        <v>19866.600000000002</v>
      </c>
      <c r="T32" s="19">
        <f t="shared" si="3"/>
        <v>4966.6500000000005</v>
      </c>
      <c r="U32" s="13">
        <f t="shared" si="10"/>
        <v>17944.157770987025</v>
      </c>
      <c r="V32" s="20">
        <v>0</v>
      </c>
      <c r="W32" s="20">
        <v>0</v>
      </c>
      <c r="X32" s="20">
        <v>0</v>
      </c>
      <c r="Y32" s="20">
        <v>1</v>
      </c>
      <c r="Z32" s="20">
        <v>0</v>
      </c>
      <c r="AA32" s="20">
        <f t="shared" si="11"/>
        <v>1</v>
      </c>
      <c r="AB32" s="13">
        <f t="shared" si="12"/>
        <v>993.33000000000015</v>
      </c>
      <c r="AC32" s="21">
        <f t="shared" si="4"/>
        <v>18937.487770987027</v>
      </c>
      <c r="AD32" s="22">
        <f t="shared" si="5"/>
        <v>0.76258595918726013</v>
      </c>
    </row>
    <row r="33" spans="2:30" s="23" customFormat="1" x14ac:dyDescent="0.25">
      <c r="B33" s="24">
        <v>28</v>
      </c>
      <c r="C33" s="25" t="s">
        <v>83</v>
      </c>
      <c r="D33" s="60" t="s">
        <v>84</v>
      </c>
      <c r="E33" s="13">
        <v>2</v>
      </c>
      <c r="F33" s="14">
        <v>1549.0099999999877</v>
      </c>
      <c r="G33" s="15">
        <v>4.2200000000000001E-2</v>
      </c>
      <c r="H33" s="16">
        <f t="shared" si="0"/>
        <v>1483.6417779999881</v>
      </c>
      <c r="I33" s="16">
        <v>1497.8599999999926</v>
      </c>
      <c r="J33" s="15">
        <v>5.4899999999999997E-2</v>
      </c>
      <c r="K33" s="16">
        <f t="shared" si="1"/>
        <v>1415.627485999993</v>
      </c>
      <c r="L33" s="16">
        <v>1884.4299999999805</v>
      </c>
      <c r="M33" s="15">
        <v>2.58E-2</v>
      </c>
      <c r="N33" s="16">
        <f t="shared" si="6"/>
        <v>1835.8117059999809</v>
      </c>
      <c r="O33" s="16">
        <f t="shared" si="2"/>
        <v>4735.0809699999627</v>
      </c>
      <c r="P33" s="17">
        <f t="shared" si="7"/>
        <v>1.1452934804271286E-2</v>
      </c>
      <c r="Q33" s="18">
        <v>118654</v>
      </c>
      <c r="R33" s="18">
        <f t="shared" si="8"/>
        <v>29663.5</v>
      </c>
      <c r="S33" s="19">
        <f t="shared" si="9"/>
        <v>23730.800000000003</v>
      </c>
      <c r="T33" s="19">
        <f t="shared" si="3"/>
        <v>5932.7000000000007</v>
      </c>
      <c r="U33" s="13">
        <f t="shared" si="10"/>
        <v>23720.163251808302</v>
      </c>
      <c r="V33" s="20">
        <v>0</v>
      </c>
      <c r="W33" s="20">
        <v>1</v>
      </c>
      <c r="X33" s="20">
        <v>1</v>
      </c>
      <c r="Y33" s="20">
        <v>1</v>
      </c>
      <c r="Z33" s="20">
        <v>1</v>
      </c>
      <c r="AA33" s="20">
        <f t="shared" si="11"/>
        <v>4</v>
      </c>
      <c r="AB33" s="13">
        <f t="shared" si="12"/>
        <v>4746.1600000000008</v>
      </c>
      <c r="AC33" s="21">
        <f t="shared" si="4"/>
        <v>28466.323251808302</v>
      </c>
      <c r="AD33" s="22">
        <f t="shared" si="5"/>
        <v>0.95964141965069205</v>
      </c>
    </row>
    <row r="34" spans="2:30" s="23" customFormat="1" x14ac:dyDescent="0.25">
      <c r="B34" s="24">
        <v>29</v>
      </c>
      <c r="C34" s="25" t="s">
        <v>85</v>
      </c>
      <c r="D34" s="60" t="s">
        <v>86</v>
      </c>
      <c r="E34" s="13">
        <v>2</v>
      </c>
      <c r="F34" s="14">
        <v>1195.1700000000021</v>
      </c>
      <c r="G34" s="15">
        <v>6.4799999999999996E-2</v>
      </c>
      <c r="H34" s="16">
        <f t="shared" si="0"/>
        <v>1117.722984000002</v>
      </c>
      <c r="I34" s="16">
        <v>1371.5300000000007</v>
      </c>
      <c r="J34" s="15">
        <v>0.05</v>
      </c>
      <c r="K34" s="16">
        <f t="shared" si="1"/>
        <v>1302.9535000000005</v>
      </c>
      <c r="L34" s="16">
        <v>1571.5000000000007</v>
      </c>
      <c r="M34" s="15">
        <v>6.5199999999999994E-2</v>
      </c>
      <c r="N34" s="16">
        <f t="shared" si="6"/>
        <v>1469.0382000000006</v>
      </c>
      <c r="O34" s="16">
        <f t="shared" si="2"/>
        <v>3889.7146840000032</v>
      </c>
      <c r="P34" s="17">
        <f t="shared" si="7"/>
        <v>9.4082126504943537E-3</v>
      </c>
      <c r="Q34" s="18">
        <v>103371</v>
      </c>
      <c r="R34" s="18">
        <f t="shared" si="8"/>
        <v>25842.75</v>
      </c>
      <c r="S34" s="19">
        <f t="shared" si="9"/>
        <v>20674.2</v>
      </c>
      <c r="T34" s="19">
        <f t="shared" si="3"/>
        <v>5168.55</v>
      </c>
      <c r="U34" s="13">
        <f t="shared" si="10"/>
        <v>19485.340988252781</v>
      </c>
      <c r="V34" s="20">
        <v>1</v>
      </c>
      <c r="W34" s="20">
        <v>1</v>
      </c>
      <c r="X34" s="20">
        <v>1</v>
      </c>
      <c r="Y34" s="20">
        <v>0</v>
      </c>
      <c r="Z34" s="20">
        <v>0</v>
      </c>
      <c r="AA34" s="20">
        <f t="shared" si="11"/>
        <v>3</v>
      </c>
      <c r="AB34" s="13">
        <f t="shared" si="12"/>
        <v>3101.1300000000006</v>
      </c>
      <c r="AC34" s="21">
        <f t="shared" si="4"/>
        <v>22586.470988252782</v>
      </c>
      <c r="AD34" s="22">
        <f t="shared" si="5"/>
        <v>0.87399642020500068</v>
      </c>
    </row>
    <row r="35" spans="2:30" s="23" customFormat="1" x14ac:dyDescent="0.25">
      <c r="B35" s="24">
        <v>30</v>
      </c>
      <c r="C35" s="25" t="s">
        <v>87</v>
      </c>
      <c r="D35" s="60" t="s">
        <v>88</v>
      </c>
      <c r="E35" s="13">
        <v>2</v>
      </c>
      <c r="F35" s="14">
        <v>994.29999999999984</v>
      </c>
      <c r="G35" s="15">
        <v>0.1144</v>
      </c>
      <c r="H35" s="16">
        <f t="shared" si="0"/>
        <v>880.55207999999982</v>
      </c>
      <c r="I35" s="16">
        <v>1266.4199999999928</v>
      </c>
      <c r="J35" s="15">
        <v>0.11169999999999999</v>
      </c>
      <c r="K35" s="16">
        <f t="shared" si="1"/>
        <v>1124.9608859999935</v>
      </c>
      <c r="L35" s="16">
        <v>1487.1399999999855</v>
      </c>
      <c r="M35" s="15">
        <v>6.1100000000000002E-2</v>
      </c>
      <c r="N35" s="16">
        <f t="shared" si="6"/>
        <v>1396.2757459999864</v>
      </c>
      <c r="O35" s="16">
        <f t="shared" si="2"/>
        <v>3401.7887119999796</v>
      </c>
      <c r="P35" s="17">
        <f t="shared" si="7"/>
        <v>8.2280460636858042E-3</v>
      </c>
      <c r="Q35" s="18">
        <v>84249</v>
      </c>
      <c r="R35" s="18">
        <f t="shared" si="8"/>
        <v>21062.25</v>
      </c>
      <c r="S35" s="19">
        <f t="shared" si="9"/>
        <v>16849.8</v>
      </c>
      <c r="T35" s="19">
        <f t="shared" si="3"/>
        <v>4212.45</v>
      </c>
      <c r="U35" s="13">
        <f t="shared" si="10"/>
        <v>17041.099002959359</v>
      </c>
      <c r="V35" s="20">
        <v>1</v>
      </c>
      <c r="W35" s="20">
        <v>1</v>
      </c>
      <c r="X35" s="20">
        <v>1</v>
      </c>
      <c r="Y35" s="20">
        <v>0</v>
      </c>
      <c r="Z35" s="20">
        <v>1</v>
      </c>
      <c r="AA35" s="20">
        <f t="shared" si="11"/>
        <v>4</v>
      </c>
      <c r="AB35" s="13">
        <f t="shared" si="12"/>
        <v>3369.96</v>
      </c>
      <c r="AC35" s="21">
        <f t="shared" si="4"/>
        <v>20411.059002959359</v>
      </c>
      <c r="AD35" s="22">
        <f t="shared" si="5"/>
        <v>0.96908255304914526</v>
      </c>
    </row>
    <row r="36" spans="2:30" s="23" customFormat="1" x14ac:dyDescent="0.25">
      <c r="B36" s="24">
        <v>31</v>
      </c>
      <c r="C36" s="25" t="s">
        <v>89</v>
      </c>
      <c r="D36" s="60" t="s">
        <v>90</v>
      </c>
      <c r="E36" s="13">
        <v>2</v>
      </c>
      <c r="F36" s="14">
        <v>3413.8600000000006</v>
      </c>
      <c r="G36" s="15">
        <v>4.2900000000000001E-2</v>
      </c>
      <c r="H36" s="16">
        <f t="shared" si="0"/>
        <v>3267.4054060000003</v>
      </c>
      <c r="I36" s="16">
        <v>3649.4700000000075</v>
      </c>
      <c r="J36" s="15">
        <v>2.92E-2</v>
      </c>
      <c r="K36" s="16">
        <f t="shared" si="1"/>
        <v>3542.9054760000072</v>
      </c>
      <c r="L36" s="16">
        <v>4163.9000000000087</v>
      </c>
      <c r="M36" s="15">
        <v>3.1699999999999999E-2</v>
      </c>
      <c r="N36" s="16">
        <f t="shared" si="6"/>
        <v>4031.9043700000088</v>
      </c>
      <c r="O36" s="16">
        <f t="shared" si="2"/>
        <v>10842.215252000016</v>
      </c>
      <c r="P36" s="17">
        <f t="shared" si="7"/>
        <v>2.6224511302292034E-2</v>
      </c>
      <c r="Q36" s="18">
        <v>293888</v>
      </c>
      <c r="R36" s="18">
        <f t="shared" si="8"/>
        <v>73472</v>
      </c>
      <c r="S36" s="19">
        <f t="shared" si="9"/>
        <v>58777.600000000006</v>
      </c>
      <c r="T36" s="19">
        <f t="shared" si="3"/>
        <v>14694.400000000001</v>
      </c>
      <c r="U36" s="13">
        <f t="shared" si="10"/>
        <v>54313.562411729632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f t="shared" si="11"/>
        <v>0</v>
      </c>
      <c r="AB36" s="13">
        <f t="shared" si="12"/>
        <v>0</v>
      </c>
      <c r="AC36" s="21">
        <f t="shared" si="4"/>
        <v>54313.562411729632</v>
      </c>
      <c r="AD36" s="22">
        <f t="shared" si="5"/>
        <v>0.73924164867881137</v>
      </c>
    </row>
    <row r="37" spans="2:30" s="23" customFormat="1" x14ac:dyDescent="0.25">
      <c r="B37" s="24">
        <v>32</v>
      </c>
      <c r="C37" s="25" t="s">
        <v>91</v>
      </c>
      <c r="D37" s="60" t="s">
        <v>92</v>
      </c>
      <c r="E37" s="13">
        <v>2</v>
      </c>
      <c r="F37" s="14">
        <v>2102.8499999999731</v>
      </c>
      <c r="G37" s="15">
        <v>4.3099999999999999E-2</v>
      </c>
      <c r="H37" s="16">
        <f t="shared" si="0"/>
        <v>2012.2171649999741</v>
      </c>
      <c r="I37" s="16">
        <v>2318.1099999999642</v>
      </c>
      <c r="J37" s="15">
        <v>7.0000000000000007E-2</v>
      </c>
      <c r="K37" s="16">
        <f t="shared" si="1"/>
        <v>2155.8422999999666</v>
      </c>
      <c r="L37" s="16">
        <v>2663.9799999999454</v>
      </c>
      <c r="M37" s="15">
        <v>0.10929999999999999</v>
      </c>
      <c r="N37" s="16">
        <f t="shared" si="6"/>
        <v>2372.8069859999514</v>
      </c>
      <c r="O37" s="16">
        <f t="shared" si="2"/>
        <v>6540.8664509998916</v>
      </c>
      <c r="P37" s="17">
        <f t="shared" si="7"/>
        <v>1.5820662307860736E-2</v>
      </c>
      <c r="Q37" s="18">
        <v>128662</v>
      </c>
      <c r="R37" s="18">
        <f t="shared" si="8"/>
        <v>32165.5</v>
      </c>
      <c r="S37" s="19">
        <f t="shared" si="9"/>
        <v>25732.400000000001</v>
      </c>
      <c r="T37" s="19">
        <f t="shared" si="3"/>
        <v>6433.1</v>
      </c>
      <c r="U37" s="13">
        <f t="shared" si="10"/>
        <v>32766.159862730845</v>
      </c>
      <c r="V37" s="20">
        <v>0</v>
      </c>
      <c r="W37" s="20">
        <v>1</v>
      </c>
      <c r="X37" s="20">
        <v>0</v>
      </c>
      <c r="Y37" s="20">
        <v>0</v>
      </c>
      <c r="Z37" s="20">
        <v>1</v>
      </c>
      <c r="AA37" s="20">
        <f t="shared" si="11"/>
        <v>2</v>
      </c>
      <c r="AB37" s="13">
        <f t="shared" si="12"/>
        <v>2573.2400000000002</v>
      </c>
      <c r="AC37" s="21">
        <f t="shared" si="4"/>
        <v>35339.399862730847</v>
      </c>
      <c r="AD37" s="22">
        <f t="shared" si="5"/>
        <v>1.0986740409050333</v>
      </c>
    </row>
    <row r="38" spans="2:30" s="23" customFormat="1" x14ac:dyDescent="0.25">
      <c r="B38" s="24">
        <v>33</v>
      </c>
      <c r="C38" s="25" t="s">
        <v>93</v>
      </c>
      <c r="D38" s="61" t="s">
        <v>94</v>
      </c>
      <c r="E38" s="13">
        <v>2</v>
      </c>
      <c r="F38" s="14">
        <v>1620.4399999999798</v>
      </c>
      <c r="G38" s="15">
        <v>6.7299999999999999E-2</v>
      </c>
      <c r="H38" s="16">
        <f t="shared" ref="H38:H62" si="13">F38*(1-G38)</f>
        <v>1511.3843879999811</v>
      </c>
      <c r="I38" s="16">
        <v>1490.2599999999793</v>
      </c>
      <c r="J38" s="15">
        <v>7.1499999999999994E-2</v>
      </c>
      <c r="K38" s="16">
        <f t="shared" si="1"/>
        <v>1383.7064099999807</v>
      </c>
      <c r="L38" s="16">
        <v>1863.2899999999609</v>
      </c>
      <c r="M38" s="15">
        <v>7.0800000000000002E-2</v>
      </c>
      <c r="N38" s="16">
        <f t="shared" si="6"/>
        <v>1731.3690679999636</v>
      </c>
      <c r="O38" s="16">
        <f t="shared" si="2"/>
        <v>4626.4598659999256</v>
      </c>
      <c r="P38" s="17">
        <f t="shared" si="7"/>
        <v>1.1190208479132983E-2</v>
      </c>
      <c r="Q38" s="18">
        <v>112964</v>
      </c>
      <c r="R38" s="18">
        <f t="shared" si="8"/>
        <v>28241</v>
      </c>
      <c r="S38" s="19">
        <f t="shared" si="9"/>
        <v>22592.800000000003</v>
      </c>
      <c r="T38" s="19">
        <f t="shared" si="3"/>
        <v>5648.2000000000007</v>
      </c>
      <c r="U38" s="13">
        <f t="shared" si="10"/>
        <v>23176.030989699899</v>
      </c>
      <c r="V38" s="20">
        <v>1</v>
      </c>
      <c r="W38" s="20">
        <v>1</v>
      </c>
      <c r="X38" s="20">
        <v>1</v>
      </c>
      <c r="Y38" s="20">
        <v>0</v>
      </c>
      <c r="Z38" s="20">
        <v>1</v>
      </c>
      <c r="AA38" s="20">
        <f t="shared" si="11"/>
        <v>4</v>
      </c>
      <c r="AB38" s="13">
        <f t="shared" si="12"/>
        <v>4518.5600000000004</v>
      </c>
      <c r="AC38" s="21">
        <f t="shared" si="4"/>
        <v>27694.5909896999</v>
      </c>
      <c r="AD38" s="22">
        <f t="shared" si="5"/>
        <v>0.98065192414220104</v>
      </c>
    </row>
    <row r="39" spans="2:30" s="23" customFormat="1" x14ac:dyDescent="0.25">
      <c r="B39" s="24">
        <v>34</v>
      </c>
      <c r="C39" s="25" t="s">
        <v>95</v>
      </c>
      <c r="D39" s="61" t="s">
        <v>96</v>
      </c>
      <c r="E39" s="13">
        <v>2</v>
      </c>
      <c r="F39" s="14">
        <v>2316.9700000000194</v>
      </c>
      <c r="G39" s="15">
        <v>3.2899999999999999E-2</v>
      </c>
      <c r="H39" s="16">
        <f t="shared" si="13"/>
        <v>2240.7416870000188</v>
      </c>
      <c r="I39" s="16">
        <v>2263.6300000000115</v>
      </c>
      <c r="J39" s="15">
        <v>6.88E-2</v>
      </c>
      <c r="K39" s="16">
        <f t="shared" si="1"/>
        <v>2107.8922560000105</v>
      </c>
      <c r="L39" s="16">
        <v>2778.060000000014</v>
      </c>
      <c r="M39" s="15">
        <v>2.0899999999999998E-2</v>
      </c>
      <c r="N39" s="16">
        <f t="shared" si="6"/>
        <v>2719.9985460000134</v>
      </c>
      <c r="O39" s="16">
        <f t="shared" si="2"/>
        <v>7068.6324890000433</v>
      </c>
      <c r="P39" s="17">
        <f t="shared" si="7"/>
        <v>1.7097191698470997E-2</v>
      </c>
      <c r="Q39" s="18">
        <v>146714</v>
      </c>
      <c r="R39" s="18">
        <f t="shared" si="8"/>
        <v>36678.5</v>
      </c>
      <c r="S39" s="19">
        <f t="shared" si="9"/>
        <v>29342.800000000003</v>
      </c>
      <c r="T39" s="19">
        <f t="shared" si="3"/>
        <v>7335.7000000000007</v>
      </c>
      <c r="U39" s="13">
        <f t="shared" si="10"/>
        <v>35409.978766660541</v>
      </c>
      <c r="V39" s="20">
        <v>0</v>
      </c>
      <c r="W39" s="20">
        <v>0</v>
      </c>
      <c r="X39" s="20">
        <v>0</v>
      </c>
      <c r="Y39" s="20">
        <v>0</v>
      </c>
      <c r="Z39" s="20">
        <v>1</v>
      </c>
      <c r="AA39" s="20">
        <f t="shared" si="11"/>
        <v>1</v>
      </c>
      <c r="AB39" s="13">
        <f t="shared" si="12"/>
        <v>1467.1400000000003</v>
      </c>
      <c r="AC39" s="21">
        <f t="shared" si="4"/>
        <v>36877.11876666054</v>
      </c>
      <c r="AD39" s="22">
        <f t="shared" si="5"/>
        <v>1.0054151278449375</v>
      </c>
    </row>
    <row r="40" spans="2:30" s="23" customFormat="1" x14ac:dyDescent="0.25">
      <c r="B40" s="24">
        <v>35</v>
      </c>
      <c r="C40" s="25" t="s">
        <v>97</v>
      </c>
      <c r="D40" s="61" t="s">
        <v>98</v>
      </c>
      <c r="E40" s="13">
        <v>2</v>
      </c>
      <c r="F40" s="14">
        <v>1283.9800000000037</v>
      </c>
      <c r="G40" s="15">
        <v>2.5999999999999999E-2</v>
      </c>
      <c r="H40" s="16">
        <f t="shared" si="13"/>
        <v>1250.5965200000035</v>
      </c>
      <c r="I40" s="16">
        <v>1353.7199999999993</v>
      </c>
      <c r="J40" s="15">
        <v>4.3999999999999997E-2</v>
      </c>
      <c r="K40" s="16">
        <f t="shared" si="1"/>
        <v>1294.1563199999994</v>
      </c>
      <c r="L40" s="16">
        <v>1546.8400000000083</v>
      </c>
      <c r="M40" s="15">
        <v>0</v>
      </c>
      <c r="N40" s="16">
        <f t="shared" si="6"/>
        <v>1546.8400000000083</v>
      </c>
      <c r="O40" s="16">
        <f t="shared" si="2"/>
        <v>4091.5928400000112</v>
      </c>
      <c r="P40" s="17">
        <f t="shared" si="7"/>
        <v>9.8965036372215803E-3</v>
      </c>
      <c r="Q40" s="18">
        <v>109720</v>
      </c>
      <c r="R40" s="18">
        <f t="shared" si="8"/>
        <v>27430</v>
      </c>
      <c r="S40" s="19">
        <f t="shared" si="9"/>
        <v>21944</v>
      </c>
      <c r="T40" s="19">
        <f t="shared" si="3"/>
        <v>5486</v>
      </c>
      <c r="U40" s="13">
        <f t="shared" si="10"/>
        <v>20496.640023608928</v>
      </c>
      <c r="V40" s="20">
        <v>0</v>
      </c>
      <c r="W40" s="20">
        <v>1</v>
      </c>
      <c r="X40" s="20">
        <v>0</v>
      </c>
      <c r="Y40" s="20">
        <v>1</v>
      </c>
      <c r="Z40" s="20">
        <v>0</v>
      </c>
      <c r="AA40" s="20">
        <f t="shared" si="11"/>
        <v>2</v>
      </c>
      <c r="AB40" s="13">
        <f t="shared" si="12"/>
        <v>2194.4</v>
      </c>
      <c r="AC40" s="21">
        <f t="shared" si="4"/>
        <v>22691.04002360893</v>
      </c>
      <c r="AD40" s="22">
        <f t="shared" si="5"/>
        <v>0.82723441573492273</v>
      </c>
    </row>
    <row r="41" spans="2:30" s="23" customFormat="1" x14ac:dyDescent="0.25">
      <c r="B41" s="24">
        <v>36</v>
      </c>
      <c r="C41" s="25" t="s">
        <v>99</v>
      </c>
      <c r="D41" s="60" t="s">
        <v>100</v>
      </c>
      <c r="E41" s="13">
        <v>2</v>
      </c>
      <c r="F41" s="14">
        <v>1993.0700000000072</v>
      </c>
      <c r="G41" s="15">
        <v>0.1191</v>
      </c>
      <c r="H41" s="16">
        <f t="shared" si="13"/>
        <v>1755.6953630000064</v>
      </c>
      <c r="I41" s="16">
        <v>2087.8000000000093</v>
      </c>
      <c r="J41" s="15">
        <v>0.1115</v>
      </c>
      <c r="K41" s="16">
        <f t="shared" si="1"/>
        <v>1855.0103000000081</v>
      </c>
      <c r="L41" s="16">
        <v>2236.5200000000059</v>
      </c>
      <c r="M41" s="15">
        <v>9.5000000000000001E-2</v>
      </c>
      <c r="N41" s="16">
        <f t="shared" si="6"/>
        <v>2024.0506000000055</v>
      </c>
      <c r="O41" s="16">
        <f t="shared" si="2"/>
        <v>5634.7562630000193</v>
      </c>
      <c r="P41" s="17">
        <f t="shared" si="7"/>
        <v>1.3629016383662609E-2</v>
      </c>
      <c r="Q41" s="18">
        <v>157229</v>
      </c>
      <c r="R41" s="18">
        <f t="shared" si="8"/>
        <v>39307.25</v>
      </c>
      <c r="S41" s="19">
        <f t="shared" si="9"/>
        <v>31445.800000000003</v>
      </c>
      <c r="T41" s="19">
        <f t="shared" si="3"/>
        <v>7861.4500000000007</v>
      </c>
      <c r="U41" s="13">
        <f t="shared" si="10"/>
        <v>28227.043906814288</v>
      </c>
      <c r="V41" s="20">
        <v>1</v>
      </c>
      <c r="W41" s="20">
        <v>0</v>
      </c>
      <c r="X41" s="20">
        <v>0</v>
      </c>
      <c r="Y41" s="20">
        <v>0</v>
      </c>
      <c r="Z41" s="20">
        <v>1</v>
      </c>
      <c r="AA41" s="20">
        <f t="shared" si="11"/>
        <v>2</v>
      </c>
      <c r="AB41" s="13">
        <f t="shared" si="12"/>
        <v>3144.5800000000004</v>
      </c>
      <c r="AC41" s="21">
        <f t="shared" si="4"/>
        <v>31371.62390681429</v>
      </c>
      <c r="AD41" s="22">
        <f t="shared" si="5"/>
        <v>0.79811291572965015</v>
      </c>
    </row>
    <row r="42" spans="2:30" s="23" customFormat="1" x14ac:dyDescent="0.25">
      <c r="B42" s="24">
        <v>37</v>
      </c>
      <c r="C42" s="25" t="s">
        <v>101</v>
      </c>
      <c r="D42" s="60" t="s">
        <v>102</v>
      </c>
      <c r="E42" s="13">
        <v>2</v>
      </c>
      <c r="F42" s="14">
        <v>2859.5500000000188</v>
      </c>
      <c r="G42" s="15">
        <v>2.5399999999999999E-2</v>
      </c>
      <c r="H42" s="16">
        <f t="shared" si="13"/>
        <v>2786.9174300000186</v>
      </c>
      <c r="I42" s="16">
        <v>3175.7500000000136</v>
      </c>
      <c r="J42" s="15">
        <v>2.8000000000000001E-2</v>
      </c>
      <c r="K42" s="16">
        <f t="shared" si="1"/>
        <v>3086.8290000000134</v>
      </c>
      <c r="L42" s="16">
        <v>3638.3100000000181</v>
      </c>
      <c r="M42" s="15">
        <v>3.5299999999999998E-2</v>
      </c>
      <c r="N42" s="16">
        <f t="shared" si="6"/>
        <v>3509.8776570000173</v>
      </c>
      <c r="O42" s="16">
        <f t="shared" si="2"/>
        <v>9383.6240870000493</v>
      </c>
      <c r="P42" s="17">
        <f t="shared" si="7"/>
        <v>2.2696556949521832E-2</v>
      </c>
      <c r="Q42" s="18">
        <v>160253</v>
      </c>
      <c r="R42" s="18">
        <f t="shared" si="8"/>
        <v>40063.25</v>
      </c>
      <c r="S42" s="19">
        <f t="shared" si="9"/>
        <v>32050.600000000002</v>
      </c>
      <c r="T42" s="19">
        <f t="shared" si="3"/>
        <v>8012.6500000000005</v>
      </c>
      <c r="U42" s="13">
        <f t="shared" si="10"/>
        <v>47006.819238667325</v>
      </c>
      <c r="V42" s="20">
        <v>1</v>
      </c>
      <c r="W42" s="20">
        <v>1</v>
      </c>
      <c r="X42" s="20">
        <v>1</v>
      </c>
      <c r="Y42" s="20">
        <v>1</v>
      </c>
      <c r="Z42" s="20">
        <v>1</v>
      </c>
      <c r="AA42" s="20">
        <f t="shared" si="11"/>
        <v>5</v>
      </c>
      <c r="AB42" s="13">
        <f t="shared" si="12"/>
        <v>8012.6500000000005</v>
      </c>
      <c r="AC42" s="21">
        <f t="shared" si="4"/>
        <v>55019.469238667327</v>
      </c>
      <c r="AD42" s="22">
        <f t="shared" si="5"/>
        <v>1.3733151763440892</v>
      </c>
    </row>
    <row r="43" spans="2:30" s="23" customFormat="1" x14ac:dyDescent="0.25">
      <c r="B43" s="24">
        <v>38</v>
      </c>
      <c r="C43" s="25" t="s">
        <v>103</v>
      </c>
      <c r="D43" s="61" t="s">
        <v>104</v>
      </c>
      <c r="E43" s="13">
        <v>2</v>
      </c>
      <c r="F43" s="14">
        <v>2284.5899999999579</v>
      </c>
      <c r="G43" s="15">
        <v>3.1800000000000002E-2</v>
      </c>
      <c r="H43" s="16">
        <f t="shared" si="13"/>
        <v>2211.9400379999593</v>
      </c>
      <c r="I43" s="16">
        <v>2364.9199999999632</v>
      </c>
      <c r="J43" s="15">
        <v>3.7400000000000003E-2</v>
      </c>
      <c r="K43" s="16">
        <f t="shared" si="1"/>
        <v>2276.4719919999648</v>
      </c>
      <c r="L43" s="16">
        <v>2594.2299999999505</v>
      </c>
      <c r="M43" s="15">
        <v>0</v>
      </c>
      <c r="N43" s="16">
        <f t="shared" si="6"/>
        <v>2594.2299999999505</v>
      </c>
      <c r="O43" s="16">
        <f t="shared" si="2"/>
        <v>7082.6420299998745</v>
      </c>
      <c r="P43" s="17">
        <f t="shared" si="7"/>
        <v>1.7131077150636526E-2</v>
      </c>
      <c r="Q43" s="18">
        <v>145788</v>
      </c>
      <c r="R43" s="18">
        <f t="shared" si="8"/>
        <v>36447</v>
      </c>
      <c r="S43" s="19">
        <f t="shared" si="9"/>
        <v>29157.600000000002</v>
      </c>
      <c r="T43" s="19">
        <f t="shared" si="3"/>
        <v>7289.4000000000005</v>
      </c>
      <c r="U43" s="13">
        <f t="shared" si="10"/>
        <v>35480.15889699079</v>
      </c>
      <c r="V43" s="20">
        <v>1</v>
      </c>
      <c r="W43" s="20">
        <v>1</v>
      </c>
      <c r="X43" s="20">
        <v>1</v>
      </c>
      <c r="Y43" s="20">
        <v>1</v>
      </c>
      <c r="Z43" s="20">
        <v>1</v>
      </c>
      <c r="AA43" s="20">
        <f t="shared" si="11"/>
        <v>5</v>
      </c>
      <c r="AB43" s="13">
        <f t="shared" si="12"/>
        <v>7289.4000000000005</v>
      </c>
      <c r="AC43" s="21">
        <f t="shared" si="4"/>
        <v>42769.558896990791</v>
      </c>
      <c r="AD43" s="22">
        <f t="shared" si="5"/>
        <v>1.1734726835402307</v>
      </c>
    </row>
    <row r="44" spans="2:30" s="23" customFormat="1" ht="30" x14ac:dyDescent="0.25">
      <c r="B44" s="24">
        <v>39</v>
      </c>
      <c r="C44" s="25" t="s">
        <v>105</v>
      </c>
      <c r="D44" s="60" t="s">
        <v>106</v>
      </c>
      <c r="E44" s="13">
        <v>3</v>
      </c>
      <c r="F44" s="14">
        <v>6748.1999999999498</v>
      </c>
      <c r="G44" s="15">
        <v>5.3E-3</v>
      </c>
      <c r="H44" s="16">
        <f t="shared" si="13"/>
        <v>6712.4345399999502</v>
      </c>
      <c r="I44" s="16">
        <v>7663.3499999999258</v>
      </c>
      <c r="J44" s="15">
        <v>1.2999999999999999E-3</v>
      </c>
      <c r="K44" s="16">
        <f t="shared" si="1"/>
        <v>7653.3876449999261</v>
      </c>
      <c r="L44" s="16">
        <v>9670.6999999999607</v>
      </c>
      <c r="M44" s="15">
        <v>1.38E-2</v>
      </c>
      <c r="N44" s="16">
        <f t="shared" si="6"/>
        <v>9537.2443399999611</v>
      </c>
      <c r="O44" s="16">
        <f t="shared" si="2"/>
        <v>23903.066524999838</v>
      </c>
      <c r="P44" s="17">
        <f t="shared" si="7"/>
        <v>5.7815328664376504E-2</v>
      </c>
      <c r="Q44" s="18">
        <v>576663</v>
      </c>
      <c r="R44" s="18">
        <f t="shared" si="8"/>
        <v>144165.75</v>
      </c>
      <c r="S44" s="19">
        <f t="shared" si="9"/>
        <v>115332.6</v>
      </c>
      <c r="T44" s="19">
        <f t="shared" si="3"/>
        <v>28833.15</v>
      </c>
      <c r="U44" s="13">
        <f t="shared" si="10"/>
        <v>119741.27660837756</v>
      </c>
      <c r="V44" s="20">
        <v>1</v>
      </c>
      <c r="W44" s="20">
        <v>1</v>
      </c>
      <c r="X44" s="20">
        <v>1</v>
      </c>
      <c r="Y44" s="20">
        <v>1</v>
      </c>
      <c r="Z44" s="20">
        <v>1</v>
      </c>
      <c r="AA44" s="20">
        <f t="shared" si="11"/>
        <v>5</v>
      </c>
      <c r="AB44" s="13">
        <f t="shared" si="12"/>
        <v>28833.15</v>
      </c>
      <c r="AC44" s="21">
        <f t="shared" si="4"/>
        <v>148574.42660837757</v>
      </c>
      <c r="AD44" s="22">
        <f t="shared" si="5"/>
        <v>1.0305806102238402</v>
      </c>
    </row>
    <row r="45" spans="2:30" s="23" customFormat="1" ht="30" x14ac:dyDescent="0.25">
      <c r="B45" s="24">
        <v>40</v>
      </c>
      <c r="C45" s="25" t="s">
        <v>107</v>
      </c>
      <c r="D45" s="62" t="s">
        <v>108</v>
      </c>
      <c r="E45" s="13">
        <v>3</v>
      </c>
      <c r="F45" s="14">
        <v>8827.3599999998823</v>
      </c>
      <c r="G45" s="15">
        <v>1.6500000000000001E-2</v>
      </c>
      <c r="H45" s="16">
        <f t="shared" si="13"/>
        <v>8681.7085599998845</v>
      </c>
      <c r="I45" s="16">
        <v>9328.0799999998781</v>
      </c>
      <c r="J45" s="15">
        <v>1.78E-2</v>
      </c>
      <c r="K45" s="16">
        <f t="shared" si="1"/>
        <v>9162.0401759998804</v>
      </c>
      <c r="L45" s="16">
        <v>11620.719999999861</v>
      </c>
      <c r="M45" s="15">
        <v>1.29E-2</v>
      </c>
      <c r="N45" s="16">
        <f t="shared" si="6"/>
        <v>11470.812711999863</v>
      </c>
      <c r="O45" s="16">
        <f t="shared" si="2"/>
        <v>29314.561447999629</v>
      </c>
      <c r="P45" s="17">
        <f t="shared" si="7"/>
        <v>7.0904333675997702E-2</v>
      </c>
      <c r="Q45" s="18">
        <v>626635</v>
      </c>
      <c r="R45" s="18">
        <f t="shared" si="8"/>
        <v>156658.75</v>
      </c>
      <c r="S45" s="19">
        <f t="shared" si="9"/>
        <v>125327</v>
      </c>
      <c r="T45" s="19">
        <f t="shared" si="3"/>
        <v>31331.75</v>
      </c>
      <c r="U45" s="13">
        <f t="shared" si="10"/>
        <v>146849.90343506684</v>
      </c>
      <c r="V45" s="20">
        <v>0</v>
      </c>
      <c r="W45" s="20">
        <v>1</v>
      </c>
      <c r="X45" s="20">
        <v>1</v>
      </c>
      <c r="Y45" s="20">
        <v>0</v>
      </c>
      <c r="Z45" s="20">
        <v>1</v>
      </c>
      <c r="AA45" s="20">
        <f t="shared" si="11"/>
        <v>3</v>
      </c>
      <c r="AB45" s="13">
        <f t="shared" si="12"/>
        <v>18799.050000000003</v>
      </c>
      <c r="AC45" s="21">
        <f t="shared" si="4"/>
        <v>165648.95343506685</v>
      </c>
      <c r="AD45" s="22">
        <f t="shared" si="5"/>
        <v>1.0573871771290582</v>
      </c>
    </row>
    <row r="46" spans="2:30" s="23" customFormat="1" ht="30" x14ac:dyDescent="0.25">
      <c r="B46" s="24">
        <v>41</v>
      </c>
      <c r="C46" s="25" t="s">
        <v>109</v>
      </c>
      <c r="D46" s="60" t="s">
        <v>110</v>
      </c>
      <c r="E46" s="13">
        <v>3</v>
      </c>
      <c r="F46" s="14">
        <v>3418.4099999999776</v>
      </c>
      <c r="G46" s="15">
        <v>4.8599999999999997E-2</v>
      </c>
      <c r="H46" s="16">
        <f t="shared" si="13"/>
        <v>3252.2752739999787</v>
      </c>
      <c r="I46" s="16">
        <v>3264.4199999999714</v>
      </c>
      <c r="J46" s="15">
        <v>4.9099999999999998E-2</v>
      </c>
      <c r="K46" s="16">
        <f t="shared" si="1"/>
        <v>3104.1369779999727</v>
      </c>
      <c r="L46" s="16">
        <v>4100.8399999999601</v>
      </c>
      <c r="M46" s="15">
        <v>4.9299999999999997E-2</v>
      </c>
      <c r="N46" s="16">
        <f t="shared" si="6"/>
        <v>3898.6685879999623</v>
      </c>
      <c r="O46" s="16">
        <f t="shared" si="2"/>
        <v>10255.080839999913</v>
      </c>
      <c r="P46" s="17">
        <f t="shared" si="7"/>
        <v>2.48043851873248E-2</v>
      </c>
      <c r="Q46" s="18">
        <v>187448</v>
      </c>
      <c r="R46" s="18">
        <f t="shared" si="8"/>
        <v>46862</v>
      </c>
      <c r="S46" s="19">
        <f t="shared" si="9"/>
        <v>37489.599999999999</v>
      </c>
      <c r="T46" s="19">
        <f t="shared" si="3"/>
        <v>9372.4</v>
      </c>
      <c r="U46" s="13">
        <f t="shared" si="10"/>
        <v>51372.340457631341</v>
      </c>
      <c r="V46" s="20">
        <v>0</v>
      </c>
      <c r="W46" s="20">
        <v>1</v>
      </c>
      <c r="X46" s="20">
        <v>1</v>
      </c>
      <c r="Y46" s="20">
        <v>0</v>
      </c>
      <c r="Z46" s="20">
        <v>0</v>
      </c>
      <c r="AA46" s="20">
        <f t="shared" si="11"/>
        <v>2</v>
      </c>
      <c r="AB46" s="13">
        <f t="shared" si="12"/>
        <v>3748.96</v>
      </c>
      <c r="AC46" s="21">
        <f t="shared" si="4"/>
        <v>55121.30045763134</v>
      </c>
      <c r="AD46" s="22">
        <f t="shared" si="5"/>
        <v>1.1762472890109543</v>
      </c>
    </row>
    <row r="47" spans="2:30" s="23" customFormat="1" ht="30" x14ac:dyDescent="0.25">
      <c r="B47" s="24">
        <v>42</v>
      </c>
      <c r="C47" s="25" t="s">
        <v>111</v>
      </c>
      <c r="D47" s="61" t="s">
        <v>112</v>
      </c>
      <c r="E47" s="13">
        <v>3</v>
      </c>
      <c r="F47" s="14">
        <v>3364.3000000000138</v>
      </c>
      <c r="G47" s="15">
        <v>0</v>
      </c>
      <c r="H47" s="16">
        <f t="shared" si="13"/>
        <v>3364.3000000000138</v>
      </c>
      <c r="I47" s="16">
        <v>3551.7900000000118</v>
      </c>
      <c r="J47" s="15">
        <v>0</v>
      </c>
      <c r="K47" s="16">
        <f t="shared" si="1"/>
        <v>3551.7900000000118</v>
      </c>
      <c r="L47" s="16">
        <v>4110.590000000002</v>
      </c>
      <c r="M47" s="15">
        <v>0</v>
      </c>
      <c r="N47" s="16">
        <f t="shared" si="6"/>
        <v>4110.590000000002</v>
      </c>
      <c r="O47" s="16">
        <f t="shared" si="2"/>
        <v>11026.680000000028</v>
      </c>
      <c r="P47" s="17">
        <f t="shared" si="7"/>
        <v>2.6670683763949113E-2</v>
      </c>
      <c r="Q47" s="18">
        <v>199560</v>
      </c>
      <c r="R47" s="18">
        <f t="shared" si="8"/>
        <v>49890</v>
      </c>
      <c r="S47" s="19">
        <f t="shared" si="9"/>
        <v>39912</v>
      </c>
      <c r="T47" s="19">
        <f t="shared" si="3"/>
        <v>9978</v>
      </c>
      <c r="U47" s="13">
        <f t="shared" si="10"/>
        <v>55237.6298066667</v>
      </c>
      <c r="V47" s="20">
        <v>0</v>
      </c>
      <c r="W47" s="20">
        <v>1</v>
      </c>
      <c r="X47" s="20">
        <v>1</v>
      </c>
      <c r="Y47" s="20">
        <v>1</v>
      </c>
      <c r="Z47" s="20">
        <v>1</v>
      </c>
      <c r="AA47" s="20">
        <f t="shared" si="11"/>
        <v>4</v>
      </c>
      <c r="AB47" s="13">
        <f t="shared" si="12"/>
        <v>7982.4000000000005</v>
      </c>
      <c r="AC47" s="21">
        <f t="shared" si="4"/>
        <v>63220.029806666702</v>
      </c>
      <c r="AD47" s="22">
        <f t="shared" si="5"/>
        <v>1.2671884106367348</v>
      </c>
    </row>
    <row r="48" spans="2:30" s="23" customFormat="1" ht="30" x14ac:dyDescent="0.25">
      <c r="B48" s="24">
        <v>43</v>
      </c>
      <c r="C48" s="25" t="s">
        <v>113</v>
      </c>
      <c r="D48" s="60" t="s">
        <v>114</v>
      </c>
      <c r="E48" s="13">
        <v>3</v>
      </c>
      <c r="F48" s="14">
        <v>3412.8899999999703</v>
      </c>
      <c r="G48" s="15">
        <v>0</v>
      </c>
      <c r="H48" s="16">
        <f t="shared" si="13"/>
        <v>3412.8899999999703</v>
      </c>
      <c r="I48" s="16">
        <v>3821.2799999999538</v>
      </c>
      <c r="J48" s="15">
        <v>0</v>
      </c>
      <c r="K48" s="16">
        <f t="shared" si="1"/>
        <v>3821.2799999999538</v>
      </c>
      <c r="L48" s="16">
        <v>4500.7600000000011</v>
      </c>
      <c r="M48" s="15">
        <v>0</v>
      </c>
      <c r="N48" s="16">
        <f t="shared" si="6"/>
        <v>4500.7600000000011</v>
      </c>
      <c r="O48" s="16">
        <f t="shared" si="2"/>
        <v>11734.929999999924</v>
      </c>
      <c r="P48" s="17">
        <f t="shared" si="7"/>
        <v>2.8383757125633149E-2</v>
      </c>
      <c r="Q48" s="18">
        <v>238230</v>
      </c>
      <c r="R48" s="18">
        <f t="shared" si="8"/>
        <v>59557.5</v>
      </c>
      <c r="S48" s="19">
        <f t="shared" si="9"/>
        <v>47646</v>
      </c>
      <c r="T48" s="19">
        <f t="shared" si="3"/>
        <v>11911.5</v>
      </c>
      <c r="U48" s="13">
        <f t="shared" si="10"/>
        <v>58785.574547111319</v>
      </c>
      <c r="V48" s="20">
        <v>0</v>
      </c>
      <c r="W48" s="20">
        <v>1</v>
      </c>
      <c r="X48" s="20">
        <v>1</v>
      </c>
      <c r="Y48" s="20">
        <v>0</v>
      </c>
      <c r="Z48" s="20">
        <v>1</v>
      </c>
      <c r="AA48" s="20">
        <f t="shared" si="11"/>
        <v>3</v>
      </c>
      <c r="AB48" s="13">
        <f t="shared" si="12"/>
        <v>7146.9000000000015</v>
      </c>
      <c r="AC48" s="21">
        <f t="shared" si="4"/>
        <v>65932.474547111313</v>
      </c>
      <c r="AD48" s="22">
        <f t="shared" si="5"/>
        <v>1.1070389883240785</v>
      </c>
    </row>
    <row r="49" spans="2:30" s="23" customFormat="1" ht="30" x14ac:dyDescent="0.25">
      <c r="B49" s="24">
        <v>44</v>
      </c>
      <c r="C49" s="25" t="s">
        <v>115</v>
      </c>
      <c r="D49" s="63" t="s">
        <v>116</v>
      </c>
      <c r="E49" s="13">
        <v>3</v>
      </c>
      <c r="F49" s="14">
        <v>14716.719999999626</v>
      </c>
      <c r="G49" s="15">
        <v>4.7399999999999998E-2</v>
      </c>
      <c r="H49" s="16">
        <f t="shared" si="13"/>
        <v>14019.147471999644</v>
      </c>
      <c r="I49" s="16">
        <v>16775.079999999623</v>
      </c>
      <c r="J49" s="15">
        <v>2.5700000000000001E-2</v>
      </c>
      <c r="K49" s="16">
        <f t="shared" si="1"/>
        <v>16343.960443999633</v>
      </c>
      <c r="L49" s="16">
        <v>20801.940000000261</v>
      </c>
      <c r="M49" s="15">
        <v>1.44E-2</v>
      </c>
      <c r="N49" s="16">
        <f t="shared" si="6"/>
        <v>20502.392064000258</v>
      </c>
      <c r="O49" s="16">
        <f t="shared" si="2"/>
        <v>50865.499979999535</v>
      </c>
      <c r="P49" s="17">
        <f t="shared" si="7"/>
        <v>0.12303047376560525</v>
      </c>
      <c r="Q49" s="18">
        <v>1500250</v>
      </c>
      <c r="R49" s="18">
        <f t="shared" si="8"/>
        <v>375062.5</v>
      </c>
      <c r="S49" s="19">
        <f t="shared" si="9"/>
        <v>300050</v>
      </c>
      <c r="T49" s="19">
        <f t="shared" si="3"/>
        <v>75012.5</v>
      </c>
      <c r="U49" s="13">
        <f t="shared" si="10"/>
        <v>254808.30656428041</v>
      </c>
      <c r="V49" s="20">
        <v>1</v>
      </c>
      <c r="W49" s="20">
        <v>0</v>
      </c>
      <c r="X49" s="20">
        <v>1</v>
      </c>
      <c r="Y49" s="20">
        <v>0</v>
      </c>
      <c r="Z49" s="20">
        <v>0</v>
      </c>
      <c r="AA49" s="20">
        <f t="shared" si="11"/>
        <v>2</v>
      </c>
      <c r="AB49" s="13">
        <f t="shared" si="12"/>
        <v>30005</v>
      </c>
      <c r="AC49" s="21">
        <f t="shared" si="4"/>
        <v>284813.30656428041</v>
      </c>
      <c r="AD49" s="22">
        <f t="shared" si="5"/>
        <v>0.75937558824004114</v>
      </c>
    </row>
    <row r="50" spans="2:30" s="23" customFormat="1" ht="30" x14ac:dyDescent="0.25">
      <c r="B50" s="24">
        <v>45</v>
      </c>
      <c r="C50" s="25" t="s">
        <v>117</v>
      </c>
      <c r="D50" s="60" t="s">
        <v>118</v>
      </c>
      <c r="E50" s="13">
        <v>3</v>
      </c>
      <c r="F50" s="14">
        <v>6610.6899999999841</v>
      </c>
      <c r="G50" s="15">
        <v>8.4500000000000006E-2</v>
      </c>
      <c r="H50" s="16">
        <f t="shared" si="13"/>
        <v>6052.0866949999854</v>
      </c>
      <c r="I50" s="16">
        <v>7261.6599999999626</v>
      </c>
      <c r="J50" s="15">
        <v>5.8400000000000001E-2</v>
      </c>
      <c r="K50" s="16">
        <f t="shared" si="1"/>
        <v>6837.579055999965</v>
      </c>
      <c r="L50" s="16">
        <v>8607.1799999999603</v>
      </c>
      <c r="M50" s="15">
        <v>0.1057</v>
      </c>
      <c r="N50" s="16">
        <f t="shared" si="6"/>
        <v>7697.401073999964</v>
      </c>
      <c r="O50" s="16">
        <f t="shared" si="2"/>
        <v>20587.066824999914</v>
      </c>
      <c r="P50" s="17">
        <f t="shared" si="7"/>
        <v>4.9794784007231481E-2</v>
      </c>
      <c r="Q50" s="18">
        <v>545574</v>
      </c>
      <c r="R50" s="18">
        <f t="shared" si="8"/>
        <v>136393.5</v>
      </c>
      <c r="S50" s="19">
        <f t="shared" si="9"/>
        <v>109114.8</v>
      </c>
      <c r="T50" s="19">
        <f t="shared" si="3"/>
        <v>27278.7</v>
      </c>
      <c r="U50" s="13">
        <f t="shared" si="10"/>
        <v>103129.93358694109</v>
      </c>
      <c r="V50" s="20">
        <v>0</v>
      </c>
      <c r="W50" s="20">
        <v>1</v>
      </c>
      <c r="X50" s="20">
        <v>1</v>
      </c>
      <c r="Y50" s="20">
        <v>0</v>
      </c>
      <c r="Z50" s="20">
        <v>1</v>
      </c>
      <c r="AA50" s="20">
        <f t="shared" si="11"/>
        <v>3</v>
      </c>
      <c r="AB50" s="13">
        <f t="shared" si="12"/>
        <v>16367.220000000003</v>
      </c>
      <c r="AC50" s="21">
        <f t="shared" si="4"/>
        <v>119497.15358694109</v>
      </c>
      <c r="AD50" s="22">
        <f t="shared" si="5"/>
        <v>0.87612058922852698</v>
      </c>
    </row>
    <row r="51" spans="2:30" s="23" customFormat="1" ht="30" x14ac:dyDescent="0.25">
      <c r="B51" s="24">
        <v>46</v>
      </c>
      <c r="C51" s="25" t="s">
        <v>119</v>
      </c>
      <c r="D51" s="60" t="s">
        <v>120</v>
      </c>
      <c r="E51" s="13">
        <v>3</v>
      </c>
      <c r="F51" s="14">
        <v>3799.660000000054</v>
      </c>
      <c r="G51" s="15">
        <v>0.1142</v>
      </c>
      <c r="H51" s="16">
        <f t="shared" si="13"/>
        <v>3365.7388280000478</v>
      </c>
      <c r="I51" s="16">
        <v>4067.5200000000559</v>
      </c>
      <c r="J51" s="15">
        <v>0.15359999999999999</v>
      </c>
      <c r="K51" s="16">
        <f t="shared" si="1"/>
        <v>3442.7489280000473</v>
      </c>
      <c r="L51" s="16">
        <v>5148.7899999999745</v>
      </c>
      <c r="M51" s="15">
        <v>0.1051</v>
      </c>
      <c r="N51" s="16">
        <f t="shared" si="6"/>
        <v>4607.652170999977</v>
      </c>
      <c r="O51" s="16">
        <f t="shared" si="2"/>
        <v>11416.139927000073</v>
      </c>
      <c r="P51" s="17">
        <f t="shared" si="7"/>
        <v>2.7612686483874684E-2</v>
      </c>
      <c r="Q51" s="18">
        <v>179663</v>
      </c>
      <c r="R51" s="18">
        <f t="shared" si="8"/>
        <v>44915.75</v>
      </c>
      <c r="S51" s="19">
        <f t="shared" si="9"/>
        <v>35932.6</v>
      </c>
      <c r="T51" s="19">
        <f t="shared" si="3"/>
        <v>8983.15</v>
      </c>
      <c r="U51" s="13">
        <f t="shared" si="10"/>
        <v>57188.610815652173</v>
      </c>
      <c r="V51" s="20">
        <v>0</v>
      </c>
      <c r="W51" s="20">
        <v>1</v>
      </c>
      <c r="X51" s="20">
        <v>0</v>
      </c>
      <c r="Y51" s="20">
        <v>1</v>
      </c>
      <c r="Z51" s="20">
        <v>0</v>
      </c>
      <c r="AA51" s="20">
        <f t="shared" si="11"/>
        <v>2</v>
      </c>
      <c r="AB51" s="13">
        <f t="shared" si="12"/>
        <v>3593.26</v>
      </c>
      <c r="AC51" s="21">
        <f t="shared" si="4"/>
        <v>60781.870815652175</v>
      </c>
      <c r="AD51" s="22">
        <f t="shared" si="5"/>
        <v>1.3532418097360541</v>
      </c>
    </row>
    <row r="52" spans="2:30" s="23" customFormat="1" ht="30" x14ac:dyDescent="0.25">
      <c r="B52" s="24">
        <v>47</v>
      </c>
      <c r="C52" s="25" t="s">
        <v>121</v>
      </c>
      <c r="D52" s="60" t="s">
        <v>122</v>
      </c>
      <c r="E52" s="13">
        <v>4</v>
      </c>
      <c r="F52" s="14">
        <v>2695.0799999999995</v>
      </c>
      <c r="G52" s="15">
        <v>2.3E-3</v>
      </c>
      <c r="H52" s="16">
        <f t="shared" si="13"/>
        <v>2688.8813159999995</v>
      </c>
      <c r="I52" s="16">
        <v>3583.5499999999897</v>
      </c>
      <c r="J52" s="15">
        <v>0</v>
      </c>
      <c r="K52" s="16">
        <f t="shared" si="1"/>
        <v>3583.5499999999897</v>
      </c>
      <c r="L52" s="16">
        <v>4482.5899999999992</v>
      </c>
      <c r="M52" s="15">
        <v>0</v>
      </c>
      <c r="N52" s="16">
        <f t="shared" si="6"/>
        <v>4482.5899999999992</v>
      </c>
      <c r="O52" s="16">
        <f t="shared" si="2"/>
        <v>10755.021315999988</v>
      </c>
      <c r="P52" s="17">
        <f t="shared" si="7"/>
        <v>2.6013611748374556E-2</v>
      </c>
      <c r="Q52" s="18">
        <v>269082</v>
      </c>
      <c r="R52" s="18">
        <f t="shared" si="8"/>
        <v>67270.5</v>
      </c>
      <c r="S52" s="19">
        <f t="shared" si="9"/>
        <v>53816.4</v>
      </c>
      <c r="T52" s="19">
        <f t="shared" si="3"/>
        <v>13454.1</v>
      </c>
      <c r="U52" s="13">
        <f t="shared" si="10"/>
        <v>53876.768530148249</v>
      </c>
      <c r="V52" s="20">
        <v>1</v>
      </c>
      <c r="W52" s="20">
        <v>1</v>
      </c>
      <c r="X52" s="20">
        <v>1</v>
      </c>
      <c r="Y52" s="20">
        <v>1</v>
      </c>
      <c r="Z52" s="20">
        <v>0</v>
      </c>
      <c r="AA52" s="20">
        <f t="shared" si="11"/>
        <v>4</v>
      </c>
      <c r="AB52" s="13">
        <f t="shared" si="12"/>
        <v>10763.28</v>
      </c>
      <c r="AC52" s="21">
        <f t="shared" si="4"/>
        <v>64640.048530148248</v>
      </c>
      <c r="AD52" s="22">
        <f t="shared" si="5"/>
        <v>0.96089739975395227</v>
      </c>
    </row>
    <row r="53" spans="2:30" s="23" customFormat="1" ht="45" x14ac:dyDescent="0.25">
      <c r="B53" s="24">
        <v>48</v>
      </c>
      <c r="C53" s="25" t="s">
        <v>123</v>
      </c>
      <c r="D53" s="60" t="s">
        <v>124</v>
      </c>
      <c r="E53" s="13">
        <v>4</v>
      </c>
      <c r="F53" s="14">
        <v>1526.3800000000019</v>
      </c>
      <c r="G53" s="15">
        <v>0</v>
      </c>
      <c r="H53" s="16">
        <f t="shared" si="13"/>
        <v>1526.3800000000019</v>
      </c>
      <c r="I53" s="16">
        <v>1906.2500000000052</v>
      </c>
      <c r="J53" s="15">
        <v>0</v>
      </c>
      <c r="K53" s="16">
        <f t="shared" si="1"/>
        <v>1906.2500000000052</v>
      </c>
      <c r="L53" s="16">
        <v>2732.5799999999908</v>
      </c>
      <c r="M53" s="15">
        <v>4.8999999999999998E-3</v>
      </c>
      <c r="N53" s="16">
        <f t="shared" si="6"/>
        <v>2719.1903579999907</v>
      </c>
      <c r="O53" s="16">
        <f t="shared" si="2"/>
        <v>6151.8203579999981</v>
      </c>
      <c r="P53" s="17">
        <f t="shared" si="7"/>
        <v>1.4879660545226827E-2</v>
      </c>
      <c r="Q53" s="18">
        <v>134286</v>
      </c>
      <c r="R53" s="18">
        <f t="shared" si="8"/>
        <v>33571.5</v>
      </c>
      <c r="S53" s="19">
        <f t="shared" si="9"/>
        <v>26857.200000000001</v>
      </c>
      <c r="T53" s="19">
        <f t="shared" si="3"/>
        <v>6714.3</v>
      </c>
      <c r="U53" s="13">
        <f t="shared" si="10"/>
        <v>30817.251935516295</v>
      </c>
      <c r="V53" s="20">
        <v>1</v>
      </c>
      <c r="W53" s="20">
        <v>1</v>
      </c>
      <c r="X53" s="20">
        <v>1</v>
      </c>
      <c r="Y53" s="20">
        <v>1</v>
      </c>
      <c r="Z53" s="20">
        <v>1</v>
      </c>
      <c r="AA53" s="20">
        <f t="shared" si="11"/>
        <v>5</v>
      </c>
      <c r="AB53" s="13">
        <f t="shared" si="12"/>
        <v>6714.3</v>
      </c>
      <c r="AC53" s="21">
        <f t="shared" si="4"/>
        <v>37531.551935516298</v>
      </c>
      <c r="AD53" s="22">
        <f t="shared" si="5"/>
        <v>1.117958742847841</v>
      </c>
    </row>
    <row r="54" spans="2:30" s="23" customFormat="1" ht="30" x14ac:dyDescent="0.25">
      <c r="B54" s="24">
        <v>49</v>
      </c>
      <c r="C54" s="25" t="s">
        <v>125</v>
      </c>
      <c r="D54" s="60" t="s">
        <v>126</v>
      </c>
      <c r="E54" s="13">
        <v>5</v>
      </c>
      <c r="F54" s="14">
        <v>7209.9199999996663</v>
      </c>
      <c r="G54" s="15">
        <v>0</v>
      </c>
      <c r="H54" s="16">
        <f t="shared" si="13"/>
        <v>7209.9199999996663</v>
      </c>
      <c r="I54" s="16">
        <v>7980.1799999996147</v>
      </c>
      <c r="J54" s="15">
        <v>6.8999999999999999E-3</v>
      </c>
      <c r="K54" s="16">
        <f t="shared" si="1"/>
        <v>7925.1167579996172</v>
      </c>
      <c r="L54" s="16">
        <v>9842.1699999994253</v>
      </c>
      <c r="M54" s="15">
        <v>6.4999999999999997E-3</v>
      </c>
      <c r="N54" s="16">
        <f t="shared" si="6"/>
        <v>9778.1958949994296</v>
      </c>
      <c r="O54" s="16">
        <f t="shared" si="2"/>
        <v>24913.232652998711</v>
      </c>
      <c r="P54" s="17">
        <f t="shared" si="7"/>
        <v>6.0258658964059714E-2</v>
      </c>
      <c r="Q54" s="18">
        <v>324696</v>
      </c>
      <c r="R54" s="18">
        <f t="shared" si="8"/>
        <v>81174</v>
      </c>
      <c r="S54" s="19">
        <f t="shared" si="9"/>
        <v>64939.200000000004</v>
      </c>
      <c r="T54" s="19">
        <f t="shared" si="3"/>
        <v>16234.800000000001</v>
      </c>
      <c r="U54" s="13">
        <f t="shared" si="10"/>
        <v>124801.65585413745</v>
      </c>
      <c r="V54" s="20">
        <v>0</v>
      </c>
      <c r="W54" s="20">
        <v>0</v>
      </c>
      <c r="X54" s="20">
        <v>1</v>
      </c>
      <c r="Y54" s="20">
        <v>1</v>
      </c>
      <c r="Z54" s="20">
        <v>0</v>
      </c>
      <c r="AA54" s="20">
        <f t="shared" si="11"/>
        <v>2</v>
      </c>
      <c r="AB54" s="13">
        <f t="shared" si="12"/>
        <v>6493.920000000001</v>
      </c>
      <c r="AC54" s="21">
        <f t="shared" si="4"/>
        <v>131295.57585413745</v>
      </c>
      <c r="AD54" s="22">
        <f t="shared" si="5"/>
        <v>1.6174584947660267</v>
      </c>
    </row>
    <row r="55" spans="2:30" s="23" customFormat="1" ht="33.75" customHeight="1" x14ac:dyDescent="0.25">
      <c r="B55" s="24">
        <v>50</v>
      </c>
      <c r="C55" s="25" t="s">
        <v>127</v>
      </c>
      <c r="D55" s="60" t="s">
        <v>128</v>
      </c>
      <c r="E55" s="13">
        <v>5</v>
      </c>
      <c r="F55" s="14">
        <v>3426.5200000000673</v>
      </c>
      <c r="G55" s="15">
        <v>0</v>
      </c>
      <c r="H55" s="16">
        <f t="shared" si="13"/>
        <v>3426.5200000000673</v>
      </c>
      <c r="I55" s="16">
        <v>4521.08000000007</v>
      </c>
      <c r="J55" s="15">
        <v>0</v>
      </c>
      <c r="K55" s="16">
        <f t="shared" si="1"/>
        <v>4521.08000000007</v>
      </c>
      <c r="L55" s="16">
        <v>6193.9999999999027</v>
      </c>
      <c r="M55" s="15">
        <v>0</v>
      </c>
      <c r="N55" s="16">
        <f t="shared" si="6"/>
        <v>6193.9999999999027</v>
      </c>
      <c r="O55" s="16">
        <f t="shared" si="2"/>
        <v>14141.600000000039</v>
      </c>
      <c r="P55" s="17">
        <f t="shared" si="7"/>
        <v>3.4204868692685637E-2</v>
      </c>
      <c r="Q55" s="18">
        <v>191991</v>
      </c>
      <c r="R55" s="18">
        <f t="shared" si="8"/>
        <v>47997.75</v>
      </c>
      <c r="S55" s="19">
        <f t="shared" si="9"/>
        <v>38398.200000000004</v>
      </c>
      <c r="T55" s="19">
        <f t="shared" si="3"/>
        <v>9599.5500000000011</v>
      </c>
      <c r="U55" s="13">
        <f t="shared" si="10"/>
        <v>70841.673620161106</v>
      </c>
      <c r="V55" s="20">
        <v>1</v>
      </c>
      <c r="W55" s="20">
        <v>1</v>
      </c>
      <c r="X55" s="20">
        <v>1</v>
      </c>
      <c r="Y55" s="20">
        <v>0</v>
      </c>
      <c r="Z55" s="20">
        <v>1</v>
      </c>
      <c r="AA55" s="20">
        <f t="shared" si="11"/>
        <v>4</v>
      </c>
      <c r="AB55" s="13">
        <f t="shared" si="12"/>
        <v>7679.6400000000012</v>
      </c>
      <c r="AC55" s="21">
        <f t="shared" si="4"/>
        <v>78521.313620161105</v>
      </c>
      <c r="AD55" s="22">
        <f t="shared" si="5"/>
        <v>1.6359373849849441</v>
      </c>
    </row>
    <row r="56" spans="2:30" s="23" customFormat="1" ht="45" x14ac:dyDescent="0.25">
      <c r="B56" s="24">
        <v>51</v>
      </c>
      <c r="C56" s="25" t="s">
        <v>129</v>
      </c>
      <c r="D56" s="64" t="s">
        <v>130</v>
      </c>
      <c r="E56" s="13">
        <v>6</v>
      </c>
      <c r="F56" s="14">
        <v>1497.8000000000225</v>
      </c>
      <c r="G56" s="15">
        <v>5.4000000000000003E-3</v>
      </c>
      <c r="H56" s="16">
        <f t="shared" si="13"/>
        <v>1489.7118800000223</v>
      </c>
      <c r="I56" s="16">
        <v>1317.5500000000138</v>
      </c>
      <c r="J56" s="15">
        <v>5.74E-2</v>
      </c>
      <c r="K56" s="16">
        <f t="shared" si="1"/>
        <v>1241.922630000013</v>
      </c>
      <c r="L56" s="16">
        <v>1883.6200000000256</v>
      </c>
      <c r="M56" s="15">
        <v>6.1999999999999998E-3</v>
      </c>
      <c r="N56" s="16">
        <f t="shared" si="6"/>
        <v>1871.9415560000255</v>
      </c>
      <c r="O56" s="16">
        <f t="shared" si="2"/>
        <v>4603.5760660000606</v>
      </c>
      <c r="P56" s="17">
        <f t="shared" si="7"/>
        <v>1.1134858492272581E-2</v>
      </c>
      <c r="Q56" s="18">
        <v>101590</v>
      </c>
      <c r="R56" s="18">
        <f t="shared" si="8"/>
        <v>25397.5</v>
      </c>
      <c r="S56" s="19">
        <f t="shared" si="9"/>
        <v>20318</v>
      </c>
      <c r="T56" s="19">
        <f t="shared" si="3"/>
        <v>5079.5</v>
      </c>
      <c r="U56" s="13">
        <f t="shared" si="10"/>
        <v>23061.395680344558</v>
      </c>
      <c r="V56" s="20">
        <v>1</v>
      </c>
      <c r="W56" s="20">
        <v>0</v>
      </c>
      <c r="X56" s="20">
        <v>1</v>
      </c>
      <c r="Y56" s="20">
        <v>0</v>
      </c>
      <c r="Z56" s="20">
        <v>0</v>
      </c>
      <c r="AA56" s="20">
        <f t="shared" si="11"/>
        <v>2</v>
      </c>
      <c r="AB56" s="13">
        <f t="shared" si="12"/>
        <v>2031.8000000000002</v>
      </c>
      <c r="AC56" s="21">
        <f t="shared" si="4"/>
        <v>25093.195680344557</v>
      </c>
      <c r="AD56" s="22">
        <f t="shared" si="5"/>
        <v>0.98801833567652553</v>
      </c>
    </row>
    <row r="57" spans="2:30" s="23" customFormat="1" x14ac:dyDescent="0.25">
      <c r="B57" s="24">
        <v>52</v>
      </c>
      <c r="C57" s="25" t="s">
        <v>131</v>
      </c>
      <c r="D57" s="60" t="s">
        <v>132</v>
      </c>
      <c r="E57" s="13">
        <v>6</v>
      </c>
      <c r="F57" s="14">
        <v>1136.3500000000013</v>
      </c>
      <c r="G57" s="15">
        <v>0.1769</v>
      </c>
      <c r="H57" s="16">
        <f t="shared" si="13"/>
        <v>935.32968500000095</v>
      </c>
      <c r="I57" s="16">
        <v>1274.0200000000025</v>
      </c>
      <c r="J57" s="15">
        <v>0.19350000000000001</v>
      </c>
      <c r="K57" s="16">
        <f t="shared" si="1"/>
        <v>1027.497130000002</v>
      </c>
      <c r="L57" s="16">
        <v>1639.2000000000048</v>
      </c>
      <c r="M57" s="15">
        <v>7.0199999999999999E-2</v>
      </c>
      <c r="N57" s="16">
        <f t="shared" si="6"/>
        <v>1524.1281600000045</v>
      </c>
      <c r="O57" s="16">
        <f t="shared" si="2"/>
        <v>3486.9549750000078</v>
      </c>
      <c r="P57" s="17">
        <f t="shared" si="7"/>
        <v>8.4340412016449245E-3</v>
      </c>
      <c r="Q57" s="18">
        <v>98676</v>
      </c>
      <c r="R57" s="18">
        <f t="shared" si="8"/>
        <v>24669</v>
      </c>
      <c r="S57" s="19">
        <f t="shared" si="9"/>
        <v>19735.2</v>
      </c>
      <c r="T57" s="19">
        <f t="shared" si="3"/>
        <v>4933.8</v>
      </c>
      <c r="U57" s="13">
        <f t="shared" si="10"/>
        <v>17467.735352940748</v>
      </c>
      <c r="V57" s="20">
        <v>0</v>
      </c>
      <c r="W57" s="20">
        <v>1</v>
      </c>
      <c r="X57" s="20">
        <v>1</v>
      </c>
      <c r="Y57" s="20">
        <v>1</v>
      </c>
      <c r="Z57" s="20">
        <v>1</v>
      </c>
      <c r="AA57" s="20">
        <f t="shared" si="11"/>
        <v>4</v>
      </c>
      <c r="AB57" s="13">
        <f t="shared" si="12"/>
        <v>3947.0400000000004</v>
      </c>
      <c r="AC57" s="21">
        <f t="shared" si="4"/>
        <v>21414.775352940749</v>
      </c>
      <c r="AD57" s="22">
        <f t="shared" si="5"/>
        <v>0.86808445226562692</v>
      </c>
    </row>
    <row r="58" spans="2:30" s="23" customFormat="1" ht="45" x14ac:dyDescent="0.25">
      <c r="B58" s="24">
        <v>53</v>
      </c>
      <c r="C58" s="25" t="s">
        <v>133</v>
      </c>
      <c r="D58" s="60" t="s">
        <v>134</v>
      </c>
      <c r="E58" s="13">
        <v>6</v>
      </c>
      <c r="F58" s="14">
        <v>1323.1099999999997</v>
      </c>
      <c r="G58" s="15">
        <v>0.1231</v>
      </c>
      <c r="H58" s="16">
        <f t="shared" si="13"/>
        <v>1160.2351589999998</v>
      </c>
      <c r="I58" s="16">
        <v>1270.6600000000001</v>
      </c>
      <c r="J58" s="15">
        <v>8.5099999999999995E-2</v>
      </c>
      <c r="K58" s="16">
        <f t="shared" si="1"/>
        <v>1162.5268340000002</v>
      </c>
      <c r="L58" s="16">
        <v>1821.5699999999906</v>
      </c>
      <c r="M58" s="15">
        <v>0.1157</v>
      </c>
      <c r="N58" s="16">
        <f t="shared" si="6"/>
        <v>1610.8143509999916</v>
      </c>
      <c r="O58" s="16">
        <f t="shared" si="2"/>
        <v>3933.5763439999919</v>
      </c>
      <c r="P58" s="17">
        <f t="shared" si="7"/>
        <v>9.5143026488639041E-3</v>
      </c>
      <c r="Q58" s="18">
        <v>134692</v>
      </c>
      <c r="R58" s="18">
        <f t="shared" si="8"/>
        <v>33673</v>
      </c>
      <c r="S58" s="19">
        <f t="shared" si="9"/>
        <v>26938.400000000001</v>
      </c>
      <c r="T58" s="19">
        <f t="shared" si="3"/>
        <v>6734.6</v>
      </c>
      <c r="U58" s="13">
        <f t="shared" si="10"/>
        <v>19705.063891047208</v>
      </c>
      <c r="V58" s="20">
        <v>0</v>
      </c>
      <c r="W58" s="20">
        <v>1</v>
      </c>
      <c r="X58" s="20">
        <v>0</v>
      </c>
      <c r="Y58" s="20">
        <v>0</v>
      </c>
      <c r="Z58" s="20">
        <v>1</v>
      </c>
      <c r="AA58" s="20">
        <f t="shared" si="11"/>
        <v>2</v>
      </c>
      <c r="AB58" s="13">
        <f t="shared" si="12"/>
        <v>2693.84</v>
      </c>
      <c r="AC58" s="21">
        <f t="shared" si="4"/>
        <v>22398.903891047208</v>
      </c>
      <c r="AD58" s="22">
        <f t="shared" si="5"/>
        <v>0.6651888424270842</v>
      </c>
    </row>
    <row r="59" spans="2:30" s="23" customFormat="1" x14ac:dyDescent="0.25">
      <c r="B59" s="24">
        <v>54</v>
      </c>
      <c r="C59" s="25" t="s">
        <v>135</v>
      </c>
      <c r="D59" s="60" t="s">
        <v>136</v>
      </c>
      <c r="E59" s="13">
        <v>7</v>
      </c>
      <c r="F59" s="14">
        <v>1110.2200000000075</v>
      </c>
      <c r="G59" s="15">
        <v>2.3300000000000001E-2</v>
      </c>
      <c r="H59" s="16">
        <f t="shared" si="13"/>
        <v>1084.3518740000075</v>
      </c>
      <c r="I59" s="16">
        <v>1125.8600000000024</v>
      </c>
      <c r="J59" s="15">
        <v>0</v>
      </c>
      <c r="K59" s="16">
        <f t="shared" si="1"/>
        <v>1125.8600000000024</v>
      </c>
      <c r="L59" s="16">
        <v>1426.5799999999967</v>
      </c>
      <c r="M59" s="15">
        <v>0</v>
      </c>
      <c r="N59" s="16">
        <f t="shared" si="6"/>
        <v>1426.5799999999967</v>
      </c>
      <c r="O59" s="16">
        <f t="shared" si="2"/>
        <v>3636.7918740000064</v>
      </c>
      <c r="P59" s="17">
        <f t="shared" si="7"/>
        <v>8.7964578628158055E-3</v>
      </c>
      <c r="Q59" s="18">
        <v>117199</v>
      </c>
      <c r="R59" s="18">
        <f t="shared" si="8"/>
        <v>29299.75</v>
      </c>
      <c r="S59" s="19">
        <f t="shared" si="9"/>
        <v>23439.800000000003</v>
      </c>
      <c r="T59" s="19">
        <f t="shared" si="3"/>
        <v>5859.9500000000007</v>
      </c>
      <c r="U59" s="13">
        <f t="shared" si="10"/>
        <v>18218.336182777181</v>
      </c>
      <c r="V59" s="20">
        <v>1</v>
      </c>
      <c r="W59" s="20">
        <v>1</v>
      </c>
      <c r="X59" s="20">
        <v>1</v>
      </c>
      <c r="Y59" s="20">
        <v>1</v>
      </c>
      <c r="Z59" s="20">
        <v>1</v>
      </c>
      <c r="AA59" s="20">
        <f t="shared" si="11"/>
        <v>5</v>
      </c>
      <c r="AB59" s="13">
        <f t="shared" si="12"/>
        <v>5859.9500000000007</v>
      </c>
      <c r="AC59" s="21">
        <f t="shared" si="4"/>
        <v>24078.286182777181</v>
      </c>
      <c r="AD59" s="22">
        <f t="shared" si="5"/>
        <v>0.82179152323064808</v>
      </c>
    </row>
    <row r="60" spans="2:30" s="23" customFormat="1" ht="30" x14ac:dyDescent="0.25">
      <c r="B60" s="24">
        <v>55</v>
      </c>
      <c r="C60" s="25" t="s">
        <v>137</v>
      </c>
      <c r="D60" s="60" t="s">
        <v>138</v>
      </c>
      <c r="E60" s="13">
        <v>8</v>
      </c>
      <c r="F60" s="14">
        <v>2597.2600000000089</v>
      </c>
      <c r="G60" s="15">
        <v>1.23E-2</v>
      </c>
      <c r="H60" s="16">
        <f t="shared" si="13"/>
        <v>2565.313702000009</v>
      </c>
      <c r="I60" s="16">
        <v>2705.2800000000084</v>
      </c>
      <c r="J60" s="15">
        <v>1.7600000000000001E-2</v>
      </c>
      <c r="K60" s="16">
        <f t="shared" si="1"/>
        <v>2657.6670720000084</v>
      </c>
      <c r="L60" s="16">
        <v>2843.599999999999</v>
      </c>
      <c r="M60" s="15">
        <v>7.0499999999999993E-2</v>
      </c>
      <c r="N60" s="16">
        <f t="shared" si="6"/>
        <v>2643.1261999999992</v>
      </c>
      <c r="O60" s="16">
        <f t="shared" si="2"/>
        <v>7866.1069740000166</v>
      </c>
      <c r="P60" s="17">
        <f t="shared" si="7"/>
        <v>1.9026075986330302E-2</v>
      </c>
      <c r="Q60" s="18">
        <v>116170</v>
      </c>
      <c r="R60" s="18">
        <f t="shared" si="8"/>
        <v>29042.5</v>
      </c>
      <c r="S60" s="19">
        <f t="shared" si="9"/>
        <v>23234</v>
      </c>
      <c r="T60" s="19">
        <f t="shared" si="3"/>
        <v>5808.5</v>
      </c>
      <c r="U60" s="13">
        <f t="shared" si="10"/>
        <v>39404.889327472192</v>
      </c>
      <c r="V60" s="20">
        <v>0</v>
      </c>
      <c r="W60" s="20">
        <v>1</v>
      </c>
      <c r="X60" s="20">
        <v>1</v>
      </c>
      <c r="Y60" s="20">
        <v>1</v>
      </c>
      <c r="Z60" s="20">
        <v>0</v>
      </c>
      <c r="AA60" s="20">
        <f t="shared" si="11"/>
        <v>3</v>
      </c>
      <c r="AB60" s="13">
        <f t="shared" si="12"/>
        <v>3485.1000000000004</v>
      </c>
      <c r="AC60" s="21">
        <f t="shared" si="4"/>
        <v>42889.989327472191</v>
      </c>
      <c r="AD60" s="22">
        <f t="shared" si="5"/>
        <v>1.4768008720830572</v>
      </c>
    </row>
    <row r="61" spans="2:30" s="23" customFormat="1" ht="34.5" customHeight="1" x14ac:dyDescent="0.25">
      <c r="B61" s="24">
        <v>56</v>
      </c>
      <c r="C61" s="25" t="s">
        <v>139</v>
      </c>
      <c r="D61" s="60" t="s">
        <v>140</v>
      </c>
      <c r="E61" s="13">
        <v>9</v>
      </c>
      <c r="F61" s="14">
        <v>1434.490000000005</v>
      </c>
      <c r="G61" s="15">
        <v>0</v>
      </c>
      <c r="H61" s="16">
        <f t="shared" si="13"/>
        <v>1434.490000000005</v>
      </c>
      <c r="I61" s="16">
        <v>1695.3200000000131</v>
      </c>
      <c r="J61" s="15">
        <v>4.4000000000000003E-3</v>
      </c>
      <c r="K61" s="16">
        <f t="shared" si="1"/>
        <v>1687.8605920000132</v>
      </c>
      <c r="L61" s="16">
        <v>1927.1200000000222</v>
      </c>
      <c r="M61" s="15">
        <v>0</v>
      </c>
      <c r="N61" s="16">
        <f t="shared" si="6"/>
        <v>1927.1200000000222</v>
      </c>
      <c r="O61" s="16">
        <f t="shared" si="2"/>
        <v>5049.4705920000397</v>
      </c>
      <c r="P61" s="17">
        <f t="shared" si="7"/>
        <v>1.2213361894477181E-2</v>
      </c>
      <c r="Q61" s="18">
        <v>119197</v>
      </c>
      <c r="R61" s="18">
        <f t="shared" si="8"/>
        <v>29799.25</v>
      </c>
      <c r="S61" s="19">
        <f t="shared" si="9"/>
        <v>23839.4</v>
      </c>
      <c r="T61" s="19">
        <f t="shared" si="3"/>
        <v>5959.85</v>
      </c>
      <c r="U61" s="13">
        <f t="shared" si="10"/>
        <v>25295.083132960026</v>
      </c>
      <c r="V61" s="20">
        <v>1</v>
      </c>
      <c r="W61" s="20">
        <v>0</v>
      </c>
      <c r="X61" s="20">
        <v>1</v>
      </c>
      <c r="Y61" s="20">
        <v>0</v>
      </c>
      <c r="Z61" s="20">
        <v>1</v>
      </c>
      <c r="AA61" s="20">
        <f t="shared" si="11"/>
        <v>3</v>
      </c>
      <c r="AB61" s="13">
        <f t="shared" si="12"/>
        <v>3575.9100000000008</v>
      </c>
      <c r="AC61" s="21">
        <f t="shared" si="4"/>
        <v>28870.993132960026</v>
      </c>
      <c r="AD61" s="22">
        <f t="shared" si="5"/>
        <v>0.96884965671820689</v>
      </c>
    </row>
    <row r="62" spans="2:30" s="23" customFormat="1" ht="15" customHeight="1" thickBot="1" x14ac:dyDescent="0.3">
      <c r="B62" s="24">
        <v>57</v>
      </c>
      <c r="C62" s="25" t="s">
        <v>141</v>
      </c>
      <c r="D62" s="60" t="s">
        <v>142</v>
      </c>
      <c r="E62" s="13">
        <v>3</v>
      </c>
      <c r="F62" s="14">
        <v>805.41999999999894</v>
      </c>
      <c r="G62" s="15">
        <v>6.7000000000000002E-3</v>
      </c>
      <c r="H62" s="16">
        <f t="shared" si="13"/>
        <v>800.02368599999886</v>
      </c>
      <c r="I62" s="16">
        <v>858.03000000000043</v>
      </c>
      <c r="J62" s="15">
        <v>9.1999999999999998E-3</v>
      </c>
      <c r="K62" s="16">
        <f t="shared" si="1"/>
        <v>850.13612400000045</v>
      </c>
      <c r="L62" s="16">
        <v>1189.180000000001</v>
      </c>
      <c r="M62" s="15">
        <v>2.5999999999999999E-2</v>
      </c>
      <c r="N62" s="16">
        <f t="shared" si="6"/>
        <v>1158.261320000001</v>
      </c>
      <c r="O62" s="16">
        <f t="shared" si="2"/>
        <v>2808.4211300000002</v>
      </c>
      <c r="P62" s="17">
        <f t="shared" si="7"/>
        <v>6.7928435244536374E-3</v>
      </c>
      <c r="Q62" s="18">
        <v>64387</v>
      </c>
      <c r="R62" s="18">
        <f t="shared" si="8"/>
        <v>16096.75</v>
      </c>
      <c r="S62" s="19">
        <f t="shared" si="9"/>
        <v>12877.400000000001</v>
      </c>
      <c r="T62" s="19">
        <f t="shared" si="3"/>
        <v>3219.3500000000004</v>
      </c>
      <c r="U62" s="13">
        <f t="shared" si="10"/>
        <v>14068.652279757842</v>
      </c>
      <c r="V62" s="20">
        <v>1.25</v>
      </c>
      <c r="W62" s="20">
        <v>0</v>
      </c>
      <c r="X62" s="20">
        <v>1.25</v>
      </c>
      <c r="Y62" s="20" t="s">
        <v>157</v>
      </c>
      <c r="Z62" s="20">
        <v>0</v>
      </c>
      <c r="AA62" s="20">
        <f t="shared" si="11"/>
        <v>2.5</v>
      </c>
      <c r="AB62" s="13">
        <f t="shared" si="12"/>
        <v>1609.6750000000002</v>
      </c>
      <c r="AC62" s="21">
        <f t="shared" si="4"/>
        <v>15678.327279757843</v>
      </c>
      <c r="AD62" s="22">
        <f t="shared" si="5"/>
        <v>0.97400576388139493</v>
      </c>
    </row>
    <row r="63" spans="2:30" s="41" customFormat="1" ht="15.75" thickBot="1" x14ac:dyDescent="0.3">
      <c r="B63" s="27"/>
      <c r="C63" s="28"/>
      <c r="D63" s="28"/>
      <c r="E63" s="29"/>
      <c r="F63" s="30">
        <f>SUM(F6:F62)</f>
        <v>126465.82999999903</v>
      </c>
      <c r="G63" s="31"/>
      <c r="H63" s="32">
        <f t="shared" ref="H63" si="14">SUM(H6:H62)</f>
        <v>120672.58261999908</v>
      </c>
      <c r="I63" s="30">
        <f>SUM(I6:I62)</f>
        <v>137057.36999999889</v>
      </c>
      <c r="J63" s="33"/>
      <c r="K63" s="32">
        <f t="shared" ref="K63" si="15">SUM(K6:K62)</f>
        <v>131302.7542209989</v>
      </c>
      <c r="L63" s="30">
        <f>SUM(L6:L62)</f>
        <v>167240.889999999</v>
      </c>
      <c r="M63" s="33"/>
      <c r="N63" s="32">
        <f t="shared" ref="N63:O63" si="16">SUM(N6:N62)</f>
        <v>161462.88235099899</v>
      </c>
      <c r="O63" s="32">
        <f t="shared" si="16"/>
        <v>413438.21919199696</v>
      </c>
      <c r="P63" s="29">
        <f>SUM(P6:P62)</f>
        <v>1</v>
      </c>
      <c r="Q63" s="33">
        <f>SUM(Q6:Q62)</f>
        <v>9391257</v>
      </c>
      <c r="R63" s="34">
        <f>SUM(R6:R62)</f>
        <v>2347814.25</v>
      </c>
      <c r="S63" s="35">
        <f>SUM(S6:S62)+AB64</f>
        <v>2071099.1249999995</v>
      </c>
      <c r="T63" s="32">
        <f t="shared" ref="T63:AB63" si="17">SUM(T6:T62)</f>
        <v>469562.84999999992</v>
      </c>
      <c r="U63" s="36">
        <f t="shared" si="17"/>
        <v>2071099.1249999998</v>
      </c>
      <c r="V63" s="37">
        <f>SUM(V6:V62)</f>
        <v>28.25</v>
      </c>
      <c r="W63" s="37">
        <f t="shared" ref="W63:AA63" si="18">SUM(W6:W62)</f>
        <v>38</v>
      </c>
      <c r="X63" s="37">
        <f t="shared" si="18"/>
        <v>43.25</v>
      </c>
      <c r="Y63" s="37">
        <f t="shared" si="18"/>
        <v>31</v>
      </c>
      <c r="Z63" s="37">
        <f t="shared" si="18"/>
        <v>35</v>
      </c>
      <c r="AA63" s="37">
        <f t="shared" si="18"/>
        <v>175.5</v>
      </c>
      <c r="AB63" s="38">
        <f t="shared" si="17"/>
        <v>276715.12499999994</v>
      </c>
      <c r="AC63" s="39">
        <f t="shared" si="4"/>
        <v>2347814.2499999995</v>
      </c>
      <c r="AD63" s="40"/>
    </row>
    <row r="64" spans="2:30" s="41" customFormat="1" ht="15.75" thickBot="1" x14ac:dyDescent="0.3">
      <c r="B64" s="42"/>
      <c r="D64" s="43"/>
      <c r="G64" s="44"/>
      <c r="J64" s="53"/>
      <c r="M64" s="53"/>
      <c r="Q64" s="55"/>
      <c r="R64" s="43"/>
      <c r="S64" s="45">
        <f>S63+T63-AB64</f>
        <v>2347814.2499999995</v>
      </c>
      <c r="W64" s="54"/>
      <c r="Y64" s="54"/>
      <c r="AB64" s="46">
        <f>T63-AB63</f>
        <v>192847.72499999998</v>
      </c>
      <c r="AC64" s="47"/>
    </row>
    <row r="65" spans="4:30" ht="6.75" customHeight="1" x14ac:dyDescent="0.25">
      <c r="D65" s="49"/>
      <c r="AB65" s="50"/>
    </row>
    <row r="66" spans="4:30" x14ac:dyDescent="0.25">
      <c r="D66" s="56"/>
      <c r="S66" s="50"/>
    </row>
    <row r="67" spans="4:30" ht="15.75" x14ac:dyDescent="0.25">
      <c r="D67" s="67"/>
      <c r="AA67" s="51"/>
      <c r="AB67" s="51"/>
      <c r="AC67" s="51"/>
    </row>
    <row r="68" spans="4:30" x14ac:dyDescent="0.25">
      <c r="D68" s="56"/>
      <c r="AA68" s="65"/>
      <c r="AB68" s="65"/>
      <c r="AC68" s="65"/>
      <c r="AD68" s="58"/>
    </row>
    <row r="69" spans="4:30" ht="9.75" customHeight="1" x14ac:dyDescent="0.25">
      <c r="D69" s="56"/>
      <c r="AA69" s="65"/>
      <c r="AB69" s="65"/>
      <c r="AC69" s="65"/>
      <c r="AD69" s="65"/>
    </row>
    <row r="70" spans="4:30" x14ac:dyDescent="0.25">
      <c r="D70" s="56"/>
      <c r="AA70" s="69"/>
      <c r="AB70" s="69"/>
      <c r="AC70" s="69"/>
      <c r="AD70" s="57"/>
    </row>
    <row r="71" spans="4:30" x14ac:dyDescent="0.25">
      <c r="D71" s="67"/>
      <c r="AA71" s="68"/>
      <c r="AB71" s="68"/>
      <c r="AC71" s="68"/>
      <c r="AD71" s="58"/>
    </row>
    <row r="72" spans="4:30" x14ac:dyDescent="0.25">
      <c r="D72" s="56"/>
    </row>
    <row r="73" spans="4:30" ht="8.25" customHeight="1" x14ac:dyDescent="0.25">
      <c r="D73" s="56"/>
    </row>
    <row r="74" spans="4:30" x14ac:dyDescent="0.25">
      <c r="D74" s="56"/>
    </row>
    <row r="75" spans="4:30" x14ac:dyDescent="0.25">
      <c r="D75" s="67"/>
    </row>
    <row r="76" spans="4:30" x14ac:dyDescent="0.25">
      <c r="D76" s="56"/>
    </row>
    <row r="77" spans="4:30" x14ac:dyDescent="0.25">
      <c r="D77" s="52"/>
    </row>
  </sheetData>
  <autoFilter ref="B4:AD64" xr:uid="{00000000-0009-0000-0000-000000000000}"/>
  <mergeCells count="5">
    <mergeCell ref="AA70:AC70"/>
    <mergeCell ref="AA71:AC71"/>
    <mergeCell ref="AA68:AC68"/>
    <mergeCell ref="B2:D2"/>
    <mergeCell ref="AA69:AD69"/>
  </mergeCells>
  <conditionalFormatting sqref="Q6:T62 Q64">
    <cfRule type="cellIs" priority="3" stopIfTrue="1" operator="equal">
      <formula>0</formula>
    </cfRule>
  </conditionalFormatting>
  <conditionalFormatting sqref="C31">
    <cfRule type="cellIs" priority="1" stopIfTrue="1" operator="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Lutovac</dc:creator>
  <cp:lastModifiedBy>Tanja Glusac</cp:lastModifiedBy>
  <cp:lastPrinted>2023-05-29T06:29:41Z</cp:lastPrinted>
  <dcterms:created xsi:type="dcterms:W3CDTF">2023-02-11T13:14:24Z</dcterms:created>
  <dcterms:modified xsi:type="dcterms:W3CDTF">2023-05-29T09:20:03Z</dcterms:modified>
</cp:coreProperties>
</file>